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сенко ОС\Desktop\РАБОЧАЯ\Обзор\Аналитический отчет за 2021 год\Отчёт за 2021 год\уточнённый аналитический отчёт за 2021 год корректиров\"/>
    </mc:Choice>
  </mc:AlternateContent>
  <xr:revisionPtr revIDLastSave="0" documentId="13_ncr:1_{CC10A420-9206-4821-84D6-75AF3D1EECC5}" xr6:coauthVersionLast="47" xr6:coauthVersionMax="47" xr10:uidLastSave="{00000000-0000-0000-0000-000000000000}"/>
  <bookViews>
    <workbookView xWindow="-108" yWindow="-108" windowWidth="20376" windowHeight="12216" tabRatio="500" xr2:uid="{00000000-000D-0000-FFFF-FFFF00000000}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Диагностика!$A$1:$K$52</definedName>
    <definedName name="Print_Area_0" localSheetId="3">'Инвест. проекты'!$A$1:$H$10</definedName>
    <definedName name="Print_Area_0" localSheetId="2">'Расчет ИФО'!$A$1:$I$67</definedName>
    <definedName name="Print_Area_0_0" localSheetId="1">Диагностика!$A$1:$K$52</definedName>
    <definedName name="Print_Area_0_0" localSheetId="3">'Инвест. проекты'!$A$1:$H$10</definedName>
    <definedName name="Print_Area_0_0" localSheetId="2">'Расчет ИФО'!$A$1:$I$67</definedName>
    <definedName name="Print_Area_0_0_0" localSheetId="1">Диагностика!$A$1:$K$52</definedName>
    <definedName name="Print_Area_0_0_0" localSheetId="3">'Инвест. проекты'!$A$1:$H$10</definedName>
    <definedName name="Print_Area_0_0_0" localSheetId="2">'Расчет ИФО'!$A$1:$I$67</definedName>
    <definedName name="Print_Area_0_0_0_0" localSheetId="1">Диагностика!$A$1:$K$52</definedName>
    <definedName name="Print_Area_0_0_0_0" localSheetId="3">'Инвест. проекты'!$A$1:$H$10</definedName>
    <definedName name="Print_Area_0_0_0_0" localSheetId="2">'Расчет ИФО'!$A$1:$I$67</definedName>
    <definedName name="Print_Titles_0" localSheetId="1">Диагностика!$6:$6</definedName>
    <definedName name="Print_Titles_0" localSheetId="2">'Расчет ИФО'!$5:$9</definedName>
    <definedName name="Print_Titles_0_0" localSheetId="1">Диагностика!$6:$6</definedName>
    <definedName name="Print_Titles_0_0" localSheetId="2">'Расчет ИФО'!$5:$9</definedName>
    <definedName name="Print_Titles_0_0_0" localSheetId="1">Диагностика!$6:$6</definedName>
    <definedName name="Print_Titles_0_0_0" localSheetId="2">'Расчет ИФО'!$5:$9</definedName>
    <definedName name="Print_Titles_0_0_0_0" localSheetId="1">Диагностика!$6:$6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Аналит.отчет!$A$1:$E$168</definedName>
    <definedName name="_xlnm.Print_Area" localSheetId="1">Диагностика!$A$1:$K$52</definedName>
    <definedName name="_xlnm.Print_Area" localSheetId="3">'Инвест. проекты'!$A$1:$H$10</definedName>
    <definedName name="_xlnm.Print_Area" localSheetId="2">'Расчет ИФО'!$A$1:$I$67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4" i="1" l="1"/>
  <c r="K7" i="2" l="1"/>
  <c r="J7" i="2"/>
  <c r="I7" i="2"/>
  <c r="H7" i="2"/>
  <c r="G7" i="2"/>
  <c r="F7" i="2"/>
  <c r="E7" i="2"/>
  <c r="C34" i="1" l="1"/>
  <c r="C107" i="1"/>
  <c r="E50" i="2"/>
  <c r="D124" i="1"/>
  <c r="E26" i="1" l="1"/>
  <c r="I50" i="2"/>
  <c r="C11" i="1"/>
  <c r="C9" i="1" s="1"/>
  <c r="C24" i="1" s="1"/>
  <c r="E158" i="1" l="1"/>
  <c r="D11" i="1" l="1"/>
  <c r="D107" i="1" l="1"/>
  <c r="D105" i="1" s="1"/>
  <c r="D133" i="1" s="1"/>
  <c r="C105" i="1"/>
  <c r="C133" i="1" s="1"/>
  <c r="D90" i="1"/>
  <c r="D89" i="1" s="1"/>
  <c r="C90" i="1"/>
  <c r="C89" i="1" s="1"/>
  <c r="D164" i="1"/>
  <c r="C164" i="1"/>
  <c r="D34" i="1"/>
  <c r="D132" i="1" l="1"/>
  <c r="D162" i="1" s="1"/>
  <c r="C132" i="1"/>
  <c r="D9" i="1"/>
  <c r="D24" i="1" s="1"/>
  <c r="D53" i="1"/>
  <c r="E130" i="1"/>
  <c r="D31" i="1" l="1"/>
  <c r="H62" i="3" l="1"/>
  <c r="G62" i="3"/>
  <c r="H54" i="3"/>
  <c r="G54" i="3"/>
  <c r="H53" i="3"/>
  <c r="G53" i="3"/>
  <c r="H52" i="3"/>
  <c r="G52" i="3"/>
  <c r="H47" i="3"/>
  <c r="G47" i="3"/>
  <c r="H46" i="3"/>
  <c r="G46" i="3"/>
  <c r="H45" i="3"/>
  <c r="G45" i="3"/>
  <c r="H44" i="3"/>
  <c r="G44" i="3"/>
  <c r="H43" i="3"/>
  <c r="G43" i="3"/>
  <c r="H42" i="3"/>
  <c r="G42" i="3"/>
  <c r="H39" i="3"/>
  <c r="G39" i="3"/>
  <c r="H38" i="3"/>
  <c r="G38" i="3"/>
  <c r="H37" i="3"/>
  <c r="H40" i="3" s="1"/>
  <c r="G37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I37" i="3" l="1"/>
  <c r="I38" i="3"/>
  <c r="I39" i="3"/>
  <c r="G40" i="3"/>
  <c r="I40" i="3" s="1"/>
  <c r="E122" i="1" l="1"/>
  <c r="C53" i="1" l="1"/>
  <c r="C31" i="1" l="1"/>
  <c r="I43" i="3" l="1"/>
  <c r="I44" i="3"/>
  <c r="I45" i="3"/>
  <c r="I46" i="3"/>
  <c r="I42" i="3"/>
  <c r="I17" i="3"/>
  <c r="I18" i="3"/>
  <c r="H48" i="3"/>
  <c r="G48" i="3"/>
  <c r="G49" i="3" s="1"/>
  <c r="E150" i="1"/>
  <c r="H59" i="3"/>
  <c r="H58" i="3"/>
  <c r="H57" i="3"/>
  <c r="G59" i="3"/>
  <c r="G58" i="3"/>
  <c r="G57" i="3"/>
  <c r="E127" i="1"/>
  <c r="I34" i="3"/>
  <c r="I33" i="3"/>
  <c r="I32" i="3"/>
  <c r="I31" i="3"/>
  <c r="I30" i="3"/>
  <c r="I29" i="3"/>
  <c r="I28" i="3"/>
  <c r="I25" i="3"/>
  <c r="I24" i="3"/>
  <c r="I22" i="3"/>
  <c r="I21" i="3"/>
  <c r="I20" i="3"/>
  <c r="I19" i="3"/>
  <c r="H49" i="3" l="1"/>
  <c r="I48" i="3"/>
  <c r="I47" i="3"/>
  <c r="I23" i="3"/>
  <c r="I16" i="3"/>
  <c r="J50" i="2"/>
  <c r="F50" i="2"/>
  <c r="G50" i="2"/>
  <c r="H50" i="2"/>
  <c r="G10" i="4"/>
  <c r="F10" i="4"/>
  <c r="I62" i="3"/>
  <c r="H61" i="3"/>
  <c r="G61" i="3"/>
  <c r="H60" i="3"/>
  <c r="G60" i="3"/>
  <c r="I59" i="3"/>
  <c r="I58" i="3"/>
  <c r="I57" i="3"/>
  <c r="H55" i="3"/>
  <c r="G55" i="3"/>
  <c r="I54" i="3"/>
  <c r="I53" i="3"/>
  <c r="I52" i="3"/>
  <c r="H14" i="3"/>
  <c r="H26" i="3" s="1"/>
  <c r="G14" i="3"/>
  <c r="E166" i="1"/>
  <c r="E165" i="1"/>
  <c r="E164" i="1"/>
  <c r="E163" i="1"/>
  <c r="E161" i="1"/>
  <c r="E160" i="1"/>
  <c r="E159" i="1"/>
  <c r="E157" i="1"/>
  <c r="E156" i="1"/>
  <c r="E155" i="1"/>
  <c r="E154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29" i="1"/>
  <c r="E128" i="1"/>
  <c r="E126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6" i="1"/>
  <c r="E64" i="1"/>
  <c r="E63" i="1"/>
  <c r="E62" i="1"/>
  <c r="E61" i="1"/>
  <c r="E59" i="1"/>
  <c r="E58" i="1"/>
  <c r="E56" i="1"/>
  <c r="E55" i="1"/>
  <c r="E53" i="1"/>
  <c r="E52" i="1"/>
  <c r="E51" i="1"/>
  <c r="E49" i="1"/>
  <c r="E48" i="1"/>
  <c r="E46" i="1"/>
  <c r="E44" i="1"/>
  <c r="E43" i="1"/>
  <c r="E41" i="1"/>
  <c r="E40" i="1"/>
  <c r="E38" i="1"/>
  <c r="E37" i="1"/>
  <c r="E35" i="1"/>
  <c r="E30" i="1"/>
  <c r="E29" i="1"/>
  <c r="E28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G63" i="3" l="1"/>
  <c r="C162" i="1"/>
  <c r="I49" i="3"/>
  <c r="H50" i="3"/>
  <c r="H63" i="3"/>
  <c r="K50" i="2"/>
  <c r="E89" i="1"/>
  <c r="I55" i="3"/>
  <c r="E107" i="1"/>
  <c r="G26" i="3"/>
  <c r="G50" i="3" s="1"/>
  <c r="I14" i="3"/>
  <c r="E31" i="1"/>
  <c r="E11" i="1"/>
  <c r="E34" i="1"/>
  <c r="I61" i="3"/>
  <c r="I60" i="3"/>
  <c r="E90" i="1"/>
  <c r="I50" i="3" l="1"/>
  <c r="I63" i="3"/>
  <c r="E162" i="1"/>
  <c r="E133" i="1"/>
  <c r="E24" i="1"/>
  <c r="I26" i="3"/>
  <c r="E105" i="1"/>
  <c r="E9" i="1"/>
  <c r="E132" i="1" l="1"/>
</calcChain>
</file>

<file path=xl/sharedStrings.xml><?xml version="1.0" encoding="utf-8"?>
<sst xmlns="http://schemas.openxmlformats.org/spreadsheetml/2006/main" count="537" uniqueCount="278">
  <si>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</si>
  <si>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</si>
  <si>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</si>
  <si>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</si>
  <si>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</si>
  <si>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</si>
  <si>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</si>
  <si>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</si>
  <si>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</si>
  <si>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</si>
  <si>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</si>
  <si>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</si>
  <si>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</si>
  <si>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</si>
  <si>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</si>
  <si>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</si>
  <si>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</si>
  <si>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</si>
  <si>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</si>
  <si>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</si>
  <si>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</si>
  <si>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</si>
  <si>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</si>
  <si>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</si>
  <si>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</si>
  <si>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>Убыток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</si>
  <si>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</si>
  <si>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</si>
  <si>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</si>
  <si>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</si>
  <si>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</si>
  <si>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</si>
  <si>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</si>
  <si>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</si>
  <si>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</si>
  <si>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</si>
  <si>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</si>
  <si>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</si>
  <si>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</si>
  <si>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</si>
  <si>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</si>
  <si>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</si>
  <si>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</si>
  <si>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</si>
  <si>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</si>
  <si>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</si>
  <si>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</si>
  <si>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</si>
  <si>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</si>
  <si>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</si>
  <si>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</si>
  <si>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</si>
  <si>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</si>
  <si>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</si>
  <si>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</si>
  <si>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</si>
  <si>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</si>
  <si>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</si>
  <si>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</si>
  <si>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</si>
  <si>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</si>
  <si>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</si>
  <si>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</si>
  <si>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</si>
  <si>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</si>
  <si>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</si>
  <si>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</si>
  <si>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</si>
  <si>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</si>
  <si>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</si>
  <si>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</si>
  <si>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</si>
  <si>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</si>
  <si>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</si>
  <si>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</si>
  <si>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</si>
  <si>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</si>
  <si>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</si>
  <si>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</si>
  <si>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</si>
  <si>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</si>
  <si>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</si>
  <si>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</si>
  <si>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</si>
  <si>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</si>
  <si>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</si>
  <si>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</si>
  <si>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</si>
  <si>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</si>
  <si>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</si>
  <si>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</si>
  <si>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</si>
  <si>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</si>
  <si>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</si>
  <si>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</si>
  <si>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</si>
  <si>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</si>
  <si>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</si>
  <si>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</si>
  <si>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</si>
  <si>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</si>
  <si>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</si>
  <si>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</si>
  <si>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</si>
  <si>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</si>
  <si>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</si>
  <si>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</si>
  <si>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Приложение 1</t>
  </si>
  <si>
    <t>Диагностика состояния экономики и предприятий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</si>
  <si>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</si>
  <si>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</si>
  <si>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</si>
  <si>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</si>
  <si>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</si>
  <si>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</si>
  <si>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</si>
  <si>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</si>
  <si>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</si>
  <si>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</si>
  <si>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</si>
  <si>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</si>
  <si>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</si>
  <si>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</si>
  <si>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</si>
  <si>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</si>
  <si>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Обеспечение электрической энергией, газом и паром; кондиционирование воздуха (D) - всего</t>
  </si>
  <si>
    <t>Строительство (F) - всего</t>
  </si>
  <si>
    <t>Торговля оптовая и розничная; ремонт автотранспортных средств и мотоциклов (G) - всего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</si>
  <si>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</si>
  <si>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</si>
  <si>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</si>
  <si>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</si>
  <si>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</si>
  <si>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</si>
  <si>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</si>
  <si>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</si>
  <si>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</si>
  <si>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</si>
  <si>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</si>
  <si>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</si>
  <si>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</si>
  <si>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</si>
  <si>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</si>
  <si>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</si>
  <si>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</si>
  <si>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</si>
  <si>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</si>
  <si>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</si>
  <si>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</si>
  <si>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</si>
  <si>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</si>
  <si>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</si>
  <si>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</si>
  <si>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</si>
  <si>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</si>
  <si>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</si>
  <si>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</si>
  <si>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</si>
  <si>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</si>
  <si>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</si>
  <si>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</si>
  <si>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</si>
  <si>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</si>
  <si>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</si>
  <si>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</si>
  <si>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</si>
  <si>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</si>
  <si>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</si>
  <si>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</si>
  <si>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</si>
  <si>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</si>
  <si>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</si>
  <si>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</si>
  <si>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</si>
  <si>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</si>
  <si>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</si>
  <si>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</si>
  <si>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</si>
  <si>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</si>
  <si>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</si>
  <si>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</si>
  <si>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</si>
  <si>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</si>
  <si>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</si>
  <si>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</si>
  <si>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</si>
  <si>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</si>
  <si>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</si>
  <si>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</si>
  <si>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</si>
  <si>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</si>
  <si>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</si>
  <si>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</si>
  <si>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</si>
  <si>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</si>
  <si>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</si>
  <si>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</si>
  <si>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</si>
  <si>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</si>
  <si>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</si>
  <si>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</si>
  <si>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</si>
  <si>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</si>
  <si>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</si>
  <si>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</si>
  <si>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мясо</t>
  </si>
  <si>
    <t>молоко</t>
  </si>
  <si>
    <t>яйца</t>
  </si>
  <si>
    <t>тыс.шт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</si>
  <si>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</si>
  <si>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</si>
  <si>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</si>
  <si>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</si>
  <si>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</si>
  <si>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</si>
  <si>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</si>
  <si>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</si>
  <si>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</si>
  <si>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</si>
  <si>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</si>
  <si>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</si>
  <si>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</si>
  <si>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</si>
  <si>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Развитие семеноводческого хозяйства зерновых, зернобобовых культур и однолетних трав в ООО "Урожай"</t>
  </si>
  <si>
    <t>Добыча полезных ископаемых (B) - всего,</t>
  </si>
  <si>
    <t>ООО "Урожай"</t>
  </si>
  <si>
    <t>Мощность проекта
 (в соответст. единицах)</t>
  </si>
  <si>
    <t>Водоснабжение; водоотведение, организация сбора и утилизации отходов, деятельность по ликвидации загрязнений (Е):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</si>
  <si>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</si>
  <si>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</si>
  <si>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</si>
  <si>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</si>
  <si>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</si>
  <si>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</si>
  <si>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</si>
  <si>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</si>
  <si>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</si>
  <si>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</si>
  <si>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</si>
  <si>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</si>
  <si>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</si>
  <si>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</si>
  <si>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</si>
  <si>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</si>
  <si>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</si>
  <si>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</si>
  <si>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</si>
  <si>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</si>
  <si>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</si>
  <si>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</si>
  <si>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</si>
  <si>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</si>
  <si>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</si>
  <si>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</si>
  <si>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</si>
  <si>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</si>
  <si>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</si>
  <si>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</si>
  <si>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</si>
  <si>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Индекс промышленного производства (В+C+D)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</si>
  <si>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 - всего, </t>
  </si>
  <si>
    <t xml:space="preserve">                уд. вес в общей численности населения</t>
  </si>
  <si>
    <t xml:space="preserve">Прочие </t>
  </si>
  <si>
    <t>Энергия тепловая, отпущенная котельными,Тысяча гигакалорий (МУП "Афанасьевское"ООО "Теплосервис")</t>
  </si>
  <si>
    <t>ООО "Билибино"</t>
  </si>
  <si>
    <t>Бетон, готовый для заливки (товарный бетон),Тыс. куб.м</t>
  </si>
  <si>
    <t>ООО "Парижское"</t>
  </si>
  <si>
    <t>за 2021 год</t>
  </si>
  <si>
    <t xml:space="preserve">Прибыль, прибыльно работающих предприятий </t>
  </si>
  <si>
    <t xml:space="preserve">Доля прибыльных предприятий </t>
  </si>
  <si>
    <t>Лесоматериалы хвойных пород,Тысяча плотных кубических метров (ООО"Кедр", ООО "Дельта")</t>
  </si>
  <si>
    <t xml:space="preserve"> за 2021 год</t>
  </si>
  <si>
    <t>ООО "Кедр"</t>
  </si>
  <si>
    <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</si>
  <si>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Уточненный аналитический отчет о социально-экономической ситуации</t>
  </si>
  <si>
    <t>Число действующих малых предприятий (с КФХ и ИП) - всего</t>
  </si>
  <si>
    <t>Уд. вес выручки предприятий малого бизнеса в выручке  в целом по МО (с КФХ и ИП)</t>
  </si>
  <si>
    <t>Теплосервис за 2020 не отчитались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</si>
</sst>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Arial Cyr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166" fontId="11" fillId="0" borderId="0" applyBorder="0" applyProtection="0"/>
  </cellStyleXfs>
  <cellXfs count="261">
    <xf numFmtId="0" fontId="0" fillId="0" borderId="0" xfId="0"/>
    <xf numFmtId="0" fontId="4" fillId="4" borderId="0" xfId="0" applyFont="1" applyFill="1"/>
    <xf numFmtId="0" fontId="4" fillId="0" borderId="0" xfId="0" applyFont="1"/>
    <xf numFmtId="0" fontId="2" fillId="4" borderId="0" xfId="0" applyFont="1" applyFill="1"/>
    <xf numFmtId="0" fontId="2" fillId="0" borderId="0" xfId="0" applyFont="1"/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164" fontId="6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/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4" fillId="0" borderId="0" xfId="0" applyFont="1" applyBorder="1"/>
    <xf numFmtId="49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4" fillId="5" borderId="21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2" fontId="4" fillId="5" borderId="1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2" fontId="4" fillId="5" borderId="8" xfId="0" applyNumberFormat="1" applyFont="1" applyFill="1" applyBorder="1" applyAlignment="1">
      <alignment horizontal="center" vertical="center"/>
    </xf>
    <xf numFmtId="164" fontId="4" fillId="5" borderId="2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3" fillId="7" borderId="0" xfId="0" applyFont="1" applyFill="1"/>
    <xf numFmtId="164" fontId="4" fillId="0" borderId="2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ont="1" applyFill="1"/>
    <xf numFmtId="164" fontId="6" fillId="7" borderId="19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horizontal="left" vertical="center" wrapText="1"/>
    </xf>
    <xf numFmtId="0" fontId="21" fillId="7" borderId="0" xfId="0" applyFont="1" applyFill="1" applyAlignment="1">
      <alignment horizontal="righ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24" fillId="7" borderId="2" xfId="0" applyNumberFormat="1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center" vertical="center" wrapText="1"/>
    </xf>
    <xf numFmtId="164" fontId="24" fillId="7" borderId="2" xfId="0" applyNumberFormat="1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left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center" vertical="center" wrapText="1"/>
    </xf>
    <xf numFmtId="164" fontId="2" fillId="7" borderId="0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4" fillId="9" borderId="13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2" fontId="4" fillId="1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" fillId="7" borderId="0" xfId="0" applyFont="1" applyFill="1"/>
    <xf numFmtId="0" fontId="28" fillId="7" borderId="0" xfId="0" applyFont="1" applyFill="1"/>
    <xf numFmtId="0" fontId="28" fillId="7" borderId="0" xfId="0" applyFont="1" applyFill="1" applyAlignment="1">
      <alignment vertical="top" wrapText="1"/>
    </xf>
    <xf numFmtId="0" fontId="28" fillId="7" borderId="0" xfId="0" applyFont="1" applyFill="1" applyAlignment="1">
      <alignment horizontal="left" vertical="center"/>
    </xf>
    <xf numFmtId="0" fontId="29" fillId="7" borderId="0" xfId="0" applyFont="1" applyFill="1"/>
    <xf numFmtId="0" fontId="28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9" fillId="7" borderId="0" xfId="0" applyFont="1" applyFill="1"/>
    <xf numFmtId="0" fontId="30" fillId="7" borderId="0" xfId="0" applyFont="1" applyFill="1" applyAlignment="1">
      <alignment horizontal="left" vertical="center" wrapText="1"/>
    </xf>
    <xf numFmtId="0" fontId="31" fillId="8" borderId="2" xfId="0" applyFont="1" applyFill="1" applyBorder="1" applyAlignment="1">
      <alignment horizontal="center" vertical="center" wrapText="1"/>
    </xf>
    <xf numFmtId="164" fontId="32" fillId="7" borderId="2" xfId="0" applyNumberFormat="1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164" fontId="31" fillId="7" borderId="2" xfId="0" applyNumberFormat="1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wrapText="1"/>
    </xf>
    <xf numFmtId="164" fontId="34" fillId="7" borderId="2" xfId="0" applyNumberFormat="1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165" fontId="34" fillId="7" borderId="2" xfId="0" applyNumberFormat="1" applyFont="1" applyFill="1" applyBorder="1" applyAlignment="1">
      <alignment horizontal="center" vertical="center" wrapText="1"/>
    </xf>
    <xf numFmtId="165" fontId="32" fillId="7" borderId="2" xfId="0" applyNumberFormat="1" applyFont="1" applyFill="1" applyBorder="1" applyAlignment="1">
      <alignment horizontal="center" vertical="center" wrapText="1"/>
    </xf>
    <xf numFmtId="165" fontId="31" fillId="7" borderId="2" xfId="0" applyNumberFormat="1" applyFont="1" applyFill="1" applyBorder="1" applyAlignment="1">
      <alignment horizontal="center" vertical="center" wrapText="1"/>
    </xf>
    <xf numFmtId="2" fontId="31" fillId="7" borderId="2" xfId="0" applyNumberFormat="1" applyFont="1" applyFill="1" applyBorder="1" applyAlignment="1">
      <alignment horizontal="center" vertical="center" wrapText="1"/>
    </xf>
    <xf numFmtId="1" fontId="32" fillId="7" borderId="2" xfId="0" applyNumberFormat="1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left" vertical="center" wrapText="1"/>
    </xf>
    <xf numFmtId="0" fontId="35" fillId="7" borderId="0" xfId="0" applyFont="1" applyFill="1"/>
    <xf numFmtId="0" fontId="4" fillId="0" borderId="1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164" fontId="4" fillId="5" borderId="26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wrapText="1"/>
    </xf>
    <xf numFmtId="0" fontId="1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vertical="top" wrapText="1"/>
    </xf>
    <xf numFmtId="0" fontId="1" fillId="9" borderId="0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0"/>
  <sheetViews>
    <sheetView tabSelected="1" view="pageBreakPreview" topLeftCell="A100" zoomScale="75" zoomScaleNormal="75" zoomScaleSheetLayoutView="75" zoomScalePageLayoutView="75" workbookViewId="0">
      <selection activeCell="C124" sqref="C124"/>
    </sheetView>
  </sheetViews>
  <sheetFormatPr defaultRowHeight="13.2" x14ac:dyDescent="0.25"/>
  <cols>
    <col min="1" max="1" width="68.5546875" style="137" customWidth="1"/>
    <col min="2" max="2" width="15.44140625" style="137"/>
    <col min="3" max="3" width="17.33203125" style="193" bestFit="1" customWidth="1"/>
    <col min="4" max="4" width="21.33203125" style="193" customWidth="1"/>
    <col min="5" max="5" width="14.6640625" style="137" customWidth="1"/>
    <col min="6" max="6" width="26.33203125" customWidth="1"/>
    <col min="7" max="7" width="19.33203125" customWidth="1"/>
    <col min="8" max="1025" width="8.5546875"/>
  </cols>
  <sheetData>
    <row r="1" spans="1:8" s="136" customFormat="1" ht="97.5" customHeight="1" x14ac:dyDescent="0.35">
      <c r="A1" s="139"/>
      <c r="B1" s="140"/>
      <c r="C1" s="178"/>
      <c r="D1" s="218" t="s">
        <v>0</v>
      </c>
      <c r="E1" s="218"/>
      <c r="F1" s="170"/>
      <c r="G1" s="170"/>
      <c r="H1" s="170"/>
    </row>
    <row r="2" spans="1:8" s="136" customFormat="1" ht="18" x14ac:dyDescent="0.35">
      <c r="A2" s="140"/>
      <c r="B2" s="140"/>
      <c r="C2" s="178"/>
      <c r="D2" s="219"/>
      <c r="E2" s="219"/>
      <c r="F2" s="170"/>
      <c r="G2" s="170"/>
      <c r="H2" s="170"/>
    </row>
    <row r="3" spans="1:8" s="136" customFormat="1" ht="24" customHeight="1" x14ac:dyDescent="0.35">
      <c r="A3" s="220" t="s">
        <v>274</v>
      </c>
      <c r="B3" s="220"/>
      <c r="C3" s="220"/>
      <c r="D3" s="220"/>
      <c r="E3" s="220"/>
      <c r="F3" s="170"/>
      <c r="G3" s="170"/>
      <c r="H3" s="170"/>
    </row>
    <row r="4" spans="1:8" s="136" customFormat="1" ht="20.25" customHeight="1" x14ac:dyDescent="0.35">
      <c r="A4" s="220" t="s">
        <v>1</v>
      </c>
      <c r="B4" s="220"/>
      <c r="C4" s="220"/>
      <c r="D4" s="220"/>
      <c r="E4" s="220"/>
      <c r="F4" s="170"/>
      <c r="G4" s="170"/>
      <c r="H4" s="170"/>
    </row>
    <row r="5" spans="1:8" s="136" customFormat="1" ht="23.25" customHeight="1" x14ac:dyDescent="0.35">
      <c r="A5" s="220" t="s">
        <v>267</v>
      </c>
      <c r="B5" s="220"/>
      <c r="C5" s="220"/>
      <c r="D5" s="220"/>
      <c r="E5" s="220"/>
      <c r="F5" s="170"/>
      <c r="G5" s="170"/>
      <c r="H5" s="170"/>
    </row>
    <row r="6" spans="1:8" s="136" customFormat="1" ht="18" x14ac:dyDescent="0.35">
      <c r="A6" s="224"/>
      <c r="B6" s="224"/>
      <c r="C6" s="224"/>
      <c r="D6" s="224"/>
      <c r="E6" s="224"/>
      <c r="F6" s="170"/>
      <c r="G6" s="170"/>
      <c r="H6" s="170"/>
    </row>
    <row r="7" spans="1:8" s="136" customFormat="1" ht="95.25" customHeight="1" x14ac:dyDescent="0.35">
      <c r="A7" s="141" t="s">
        <v>2</v>
      </c>
      <c r="B7" s="141" t="s">
        <v>3</v>
      </c>
      <c r="C7" s="179" t="s">
        <v>4</v>
      </c>
      <c r="D7" s="179" t="s">
        <v>5</v>
      </c>
      <c r="E7" s="141" t="s">
        <v>6</v>
      </c>
      <c r="F7" s="170"/>
      <c r="G7" s="170"/>
      <c r="H7" s="170"/>
    </row>
    <row r="8" spans="1:8" s="136" customFormat="1" ht="18.75" customHeight="1" x14ac:dyDescent="0.35">
      <c r="A8" s="225" t="s">
        <v>7</v>
      </c>
      <c r="B8" s="225"/>
      <c r="C8" s="225"/>
      <c r="D8" s="225"/>
      <c r="E8" s="225"/>
      <c r="F8" s="170"/>
      <c r="G8" s="170"/>
      <c r="H8" s="170"/>
    </row>
    <row r="9" spans="1:8" s="124" customFormat="1" ht="36" x14ac:dyDescent="0.35">
      <c r="A9" s="142" t="s">
        <v>8</v>
      </c>
      <c r="B9" s="143" t="s">
        <v>9</v>
      </c>
      <c r="C9" s="180">
        <f>SUM(C15:C23)+C11</f>
        <v>6773.5999999999995</v>
      </c>
      <c r="D9" s="180">
        <f>SUM(D15:D23)+D11</f>
        <v>6678.2</v>
      </c>
      <c r="E9" s="144">
        <f>C9/D9*100</f>
        <v>101.42852864544338</v>
      </c>
      <c r="F9" s="171"/>
      <c r="G9" s="171"/>
      <c r="H9" s="171"/>
    </row>
    <row r="10" spans="1:8" s="124" customFormat="1" ht="18" x14ac:dyDescent="0.35">
      <c r="A10" s="145" t="s">
        <v>10</v>
      </c>
      <c r="B10" s="134"/>
      <c r="C10" s="181"/>
      <c r="D10" s="181"/>
      <c r="E10" s="135"/>
      <c r="F10" s="171"/>
      <c r="G10" s="171"/>
      <c r="H10" s="171"/>
    </row>
    <row r="11" spans="1:8" s="137" customFormat="1" ht="41.25" customHeight="1" x14ac:dyDescent="0.35">
      <c r="A11" s="146" t="s">
        <v>11</v>
      </c>
      <c r="B11" s="134" t="s">
        <v>9</v>
      </c>
      <c r="C11" s="182">
        <f>C12+C13</f>
        <v>796.19999999999993</v>
      </c>
      <c r="D11" s="182">
        <f>D12+D13</f>
        <v>564.5</v>
      </c>
      <c r="E11" s="135">
        <f t="shared" ref="E11:E31" si="0">C11/D11*100</f>
        <v>141.04517271922055</v>
      </c>
      <c r="F11" s="170"/>
      <c r="G11" s="170"/>
      <c r="H11" s="170"/>
    </row>
    <row r="12" spans="1:8" s="124" customFormat="1" ht="36.75" customHeight="1" x14ac:dyDescent="0.35">
      <c r="A12" s="146" t="s">
        <v>12</v>
      </c>
      <c r="B12" s="134" t="s">
        <v>9</v>
      </c>
      <c r="C12" s="182">
        <v>690.8</v>
      </c>
      <c r="D12" s="182">
        <v>466</v>
      </c>
      <c r="E12" s="135">
        <f t="shared" si="0"/>
        <v>148.24034334763948</v>
      </c>
      <c r="F12" s="171"/>
      <c r="G12" s="171"/>
      <c r="H12" s="171"/>
    </row>
    <row r="13" spans="1:8" s="124" customFormat="1" ht="20.25" customHeight="1" x14ac:dyDescent="0.35">
      <c r="A13" s="146" t="s">
        <v>13</v>
      </c>
      <c r="B13" s="134" t="s">
        <v>9</v>
      </c>
      <c r="C13" s="182">
        <v>105.4</v>
      </c>
      <c r="D13" s="182">
        <v>98.5</v>
      </c>
      <c r="E13" s="135">
        <f t="shared" si="0"/>
        <v>107.005076142132</v>
      </c>
      <c r="F13" s="171"/>
      <c r="G13" s="171"/>
      <c r="H13" s="171"/>
    </row>
    <row r="14" spans="1:8" s="124" customFormat="1" ht="18" x14ac:dyDescent="0.35">
      <c r="A14" s="146" t="s">
        <v>14</v>
      </c>
      <c r="B14" s="134" t="s">
        <v>9</v>
      </c>
      <c r="C14" s="182">
        <v>0</v>
      </c>
      <c r="D14" s="182">
        <v>0</v>
      </c>
      <c r="E14" s="135" t="e">
        <f t="shared" si="0"/>
        <v>#DIV/0!</v>
      </c>
      <c r="F14" s="171"/>
      <c r="G14" s="171"/>
      <c r="H14" s="171"/>
    </row>
    <row r="15" spans="1:8" s="124" customFormat="1" ht="18" x14ac:dyDescent="0.35">
      <c r="A15" s="146" t="s">
        <v>15</v>
      </c>
      <c r="B15" s="134" t="s">
        <v>9</v>
      </c>
      <c r="C15" s="182">
        <v>5102.2</v>
      </c>
      <c r="D15" s="182">
        <v>5371</v>
      </c>
      <c r="E15" s="135">
        <f t="shared" si="0"/>
        <v>94.995345373301049</v>
      </c>
      <c r="F15" s="171"/>
      <c r="G15" s="171"/>
      <c r="H15" s="171"/>
    </row>
    <row r="16" spans="1:8" s="124" customFormat="1" ht="18" x14ac:dyDescent="0.35">
      <c r="A16" s="146" t="s">
        <v>16</v>
      </c>
      <c r="B16" s="134" t="s">
        <v>9</v>
      </c>
      <c r="C16" s="182">
        <v>39</v>
      </c>
      <c r="D16" s="182">
        <v>24.8</v>
      </c>
      <c r="E16" s="135">
        <f t="shared" si="0"/>
        <v>157.25806451612902</v>
      </c>
      <c r="F16" s="171"/>
      <c r="G16" s="171"/>
      <c r="H16" s="171"/>
    </row>
    <row r="17" spans="1:8" s="124" customFormat="1" ht="40.5" customHeight="1" x14ac:dyDescent="0.35">
      <c r="A17" s="146" t="s">
        <v>17</v>
      </c>
      <c r="B17" s="134" t="s">
        <v>9</v>
      </c>
      <c r="C17" s="182">
        <v>79.900000000000006</v>
      </c>
      <c r="D17" s="182">
        <v>64.900000000000006</v>
      </c>
      <c r="E17" s="135">
        <f t="shared" si="0"/>
        <v>123.11248073959938</v>
      </c>
      <c r="F17" s="175" t="s">
        <v>277</v>
      </c>
      <c r="G17" s="171"/>
      <c r="H17" s="171"/>
    </row>
    <row r="18" spans="1:8" s="124" customFormat="1" ht="56.25" customHeight="1" x14ac:dyDescent="0.35">
      <c r="A18" s="146" t="s">
        <v>18</v>
      </c>
      <c r="B18" s="134" t="s">
        <v>9</v>
      </c>
      <c r="C18" s="182">
        <v>0</v>
      </c>
      <c r="D18" s="182">
        <v>0</v>
      </c>
      <c r="E18" s="135" t="e">
        <f t="shared" si="0"/>
        <v>#DIV/0!</v>
      </c>
      <c r="F18" s="171"/>
      <c r="G18" s="171"/>
      <c r="H18" s="171"/>
    </row>
    <row r="19" spans="1:8" s="124" customFormat="1" ht="18" x14ac:dyDescent="0.35">
      <c r="A19" s="146" t="s">
        <v>248</v>
      </c>
      <c r="B19" s="134" t="s">
        <v>9</v>
      </c>
      <c r="C19" s="182">
        <v>0</v>
      </c>
      <c r="D19" s="182">
        <v>0</v>
      </c>
      <c r="E19" s="135" t="e">
        <f t="shared" si="0"/>
        <v>#DIV/0!</v>
      </c>
      <c r="F19" s="172"/>
      <c r="G19" s="171"/>
      <c r="H19" s="171"/>
    </row>
    <row r="20" spans="1:8" s="124" customFormat="1" ht="36" x14ac:dyDescent="0.35">
      <c r="A20" s="146" t="s">
        <v>19</v>
      </c>
      <c r="B20" s="134" t="s">
        <v>9</v>
      </c>
      <c r="C20" s="182">
        <v>756.3</v>
      </c>
      <c r="D20" s="182">
        <v>653</v>
      </c>
      <c r="E20" s="135">
        <f t="shared" si="0"/>
        <v>115.81929555895864</v>
      </c>
      <c r="F20" s="173"/>
      <c r="G20" s="171"/>
      <c r="H20" s="171"/>
    </row>
    <row r="21" spans="1:8" s="124" customFormat="1" ht="18" x14ac:dyDescent="0.35">
      <c r="A21" s="146" t="s">
        <v>20</v>
      </c>
      <c r="B21" s="134" t="s">
        <v>9</v>
      </c>
      <c r="C21" s="182">
        <v>0</v>
      </c>
      <c r="D21" s="182">
        <v>0</v>
      </c>
      <c r="E21" s="135" t="e">
        <f t="shared" si="0"/>
        <v>#DIV/0!</v>
      </c>
      <c r="F21" s="171"/>
      <c r="G21" s="171"/>
      <c r="H21" s="171"/>
    </row>
    <row r="22" spans="1:8" s="124" customFormat="1" ht="18" x14ac:dyDescent="0.35">
      <c r="A22" s="146" t="s">
        <v>21</v>
      </c>
      <c r="B22" s="134" t="s">
        <v>9</v>
      </c>
      <c r="C22" s="182">
        <v>0</v>
      </c>
      <c r="D22" s="182">
        <v>0</v>
      </c>
      <c r="E22" s="135" t="e">
        <f t="shared" si="0"/>
        <v>#DIV/0!</v>
      </c>
      <c r="F22" s="171"/>
      <c r="G22" s="171"/>
      <c r="H22" s="171"/>
    </row>
    <row r="23" spans="1:8" s="124" customFormat="1" ht="19.95" customHeight="1" x14ac:dyDescent="0.35">
      <c r="A23" s="146" t="s">
        <v>262</v>
      </c>
      <c r="B23" s="134" t="s">
        <v>9</v>
      </c>
      <c r="C23" s="182">
        <v>0</v>
      </c>
      <c r="D23" s="182">
        <v>0</v>
      </c>
      <c r="E23" s="135" t="e">
        <f t="shared" si="0"/>
        <v>#DIV/0!</v>
      </c>
      <c r="F23" s="172"/>
      <c r="G23" s="174"/>
      <c r="H23" s="171"/>
    </row>
    <row r="24" spans="1:8" s="124" customFormat="1" ht="36" x14ac:dyDescent="0.35">
      <c r="A24" s="142" t="s">
        <v>23</v>
      </c>
      <c r="B24" s="143" t="s">
        <v>24</v>
      </c>
      <c r="C24" s="180">
        <f>C9/C83</f>
        <v>284.90431125131443</v>
      </c>
      <c r="D24" s="180">
        <f>D9/D83</f>
        <v>273.08116949499083</v>
      </c>
      <c r="E24" s="144">
        <f t="shared" si="0"/>
        <v>104.329533881149</v>
      </c>
      <c r="F24" s="171"/>
      <c r="G24" s="171"/>
      <c r="H24" s="171"/>
    </row>
    <row r="25" spans="1:8" s="124" customFormat="1" ht="18" x14ac:dyDescent="0.35">
      <c r="A25" s="142" t="s">
        <v>268</v>
      </c>
      <c r="B25" s="143" t="s">
        <v>9</v>
      </c>
      <c r="C25" s="180">
        <v>220.4</v>
      </c>
      <c r="D25" s="180">
        <v>131.1</v>
      </c>
      <c r="E25" s="144">
        <f t="shared" si="0"/>
        <v>168.11594202898553</v>
      </c>
      <c r="F25" s="171"/>
      <c r="G25" s="171"/>
      <c r="H25" s="171"/>
    </row>
    <row r="26" spans="1:8" s="124" customFormat="1" ht="18" x14ac:dyDescent="0.35">
      <c r="A26" s="142" t="s">
        <v>25</v>
      </c>
      <c r="B26" s="143" t="s">
        <v>9</v>
      </c>
      <c r="C26" s="180">
        <v>7.6</v>
      </c>
      <c r="D26" s="180">
        <v>6.3</v>
      </c>
      <c r="E26" s="144">
        <f t="shared" si="0"/>
        <v>120.63492063492063</v>
      </c>
      <c r="F26" s="171"/>
      <c r="G26" s="171"/>
      <c r="H26" s="171"/>
    </row>
    <row r="27" spans="1:8" s="124" customFormat="1" ht="18" x14ac:dyDescent="0.35">
      <c r="A27" s="142" t="s">
        <v>269</v>
      </c>
      <c r="B27" s="143" t="s">
        <v>26</v>
      </c>
      <c r="C27" s="180">
        <v>85.7</v>
      </c>
      <c r="D27" s="180">
        <v>64.3</v>
      </c>
      <c r="E27" s="144">
        <f t="shared" si="0"/>
        <v>133.28149300155522</v>
      </c>
      <c r="F27" s="171"/>
      <c r="G27" s="171"/>
      <c r="H27" s="171"/>
    </row>
    <row r="28" spans="1:8" s="124" customFormat="1" ht="18" x14ac:dyDescent="0.35">
      <c r="A28" s="142" t="s">
        <v>27</v>
      </c>
      <c r="B28" s="143" t="s">
        <v>26</v>
      </c>
      <c r="C28" s="180">
        <v>14.3</v>
      </c>
      <c r="D28" s="180">
        <v>35.700000000000003</v>
      </c>
      <c r="E28" s="144">
        <f t="shared" si="0"/>
        <v>40.056022408963585</v>
      </c>
      <c r="F28" s="171"/>
      <c r="G28" s="171"/>
      <c r="H28" s="171"/>
    </row>
    <row r="29" spans="1:8" s="124" customFormat="1" ht="64.5" customHeight="1" x14ac:dyDescent="0.35">
      <c r="A29" s="142" t="s">
        <v>28</v>
      </c>
      <c r="B29" s="143" t="s">
        <v>9</v>
      </c>
      <c r="C29" s="180">
        <v>233.6</v>
      </c>
      <c r="D29" s="180">
        <v>203.9</v>
      </c>
      <c r="E29" s="144">
        <f t="shared" si="0"/>
        <v>114.56596370769985</v>
      </c>
      <c r="F29" s="171"/>
      <c r="G29" s="171"/>
      <c r="H29" s="171"/>
    </row>
    <row r="30" spans="1:8" s="124" customFormat="1" ht="60.75" customHeight="1" x14ac:dyDescent="0.35">
      <c r="A30" s="142" t="s">
        <v>29</v>
      </c>
      <c r="B30" s="143" t="s">
        <v>9</v>
      </c>
      <c r="C30" s="180">
        <v>238</v>
      </c>
      <c r="D30" s="180">
        <v>203.5</v>
      </c>
      <c r="E30" s="144">
        <f t="shared" si="0"/>
        <v>116.95331695331694</v>
      </c>
      <c r="F30" s="171"/>
      <c r="G30" s="171"/>
      <c r="H30" s="171"/>
    </row>
    <row r="31" spans="1:8" s="124" customFormat="1" ht="54" x14ac:dyDescent="0.35">
      <c r="A31" s="142" t="s">
        <v>30</v>
      </c>
      <c r="B31" s="143" t="s">
        <v>24</v>
      </c>
      <c r="C31" s="180">
        <f>C30/C83</f>
        <v>10.010515247108307</v>
      </c>
      <c r="D31" s="180">
        <f>D30/D83</f>
        <v>8.3214066653036198</v>
      </c>
      <c r="E31" s="144">
        <f t="shared" si="0"/>
        <v>120.29835398920572</v>
      </c>
      <c r="F31" s="171"/>
      <c r="G31" s="171"/>
      <c r="H31" s="171"/>
    </row>
    <row r="32" spans="1:8" s="136" customFormat="1" ht="18.75" customHeight="1" x14ac:dyDescent="0.35">
      <c r="A32" s="221" t="s">
        <v>31</v>
      </c>
      <c r="B32" s="221"/>
      <c r="C32" s="221"/>
      <c r="D32" s="221"/>
      <c r="E32" s="221"/>
      <c r="F32" s="170"/>
      <c r="G32" s="170"/>
      <c r="H32" s="170"/>
    </row>
    <row r="33" spans="1:8" s="136" customFormat="1" ht="18" x14ac:dyDescent="0.35">
      <c r="A33" s="147" t="s">
        <v>32</v>
      </c>
      <c r="B33" s="148"/>
      <c r="C33" s="183"/>
      <c r="D33" s="183"/>
      <c r="E33" s="148"/>
      <c r="F33" s="170"/>
      <c r="G33" s="170"/>
      <c r="H33" s="170"/>
    </row>
    <row r="34" spans="1:8" s="124" customFormat="1" ht="36" x14ac:dyDescent="0.35">
      <c r="A34" s="149" t="s">
        <v>33</v>
      </c>
      <c r="B34" s="150" t="s">
        <v>9</v>
      </c>
      <c r="C34" s="184">
        <f>C37+C40+C43+C46</f>
        <v>5234.4999999999991</v>
      </c>
      <c r="D34" s="184">
        <f>D37+D40+D43+D46</f>
        <v>5465.6</v>
      </c>
      <c r="E34" s="151">
        <f>C34/D34*100</f>
        <v>95.771735948477726</v>
      </c>
      <c r="F34" s="171"/>
      <c r="G34" s="171"/>
      <c r="H34" s="171"/>
    </row>
    <row r="35" spans="1:8" s="124" customFormat="1" ht="18" x14ac:dyDescent="0.35">
      <c r="A35" s="149" t="s">
        <v>259</v>
      </c>
      <c r="B35" s="150" t="s">
        <v>26</v>
      </c>
      <c r="C35" s="184">
        <v>95.1</v>
      </c>
      <c r="D35" s="185">
        <v>90.2</v>
      </c>
      <c r="E35" s="151">
        <f>C35/D35*100</f>
        <v>105.43237250554323</v>
      </c>
      <c r="F35" s="171"/>
      <c r="G35" s="171"/>
      <c r="H35" s="171"/>
    </row>
    <row r="36" spans="1:8" s="136" customFormat="1" ht="18" x14ac:dyDescent="0.35">
      <c r="A36" s="152" t="s">
        <v>34</v>
      </c>
      <c r="B36" s="134"/>
      <c r="C36" s="181"/>
      <c r="D36" s="181"/>
      <c r="E36" s="153"/>
      <c r="F36" s="170"/>
      <c r="G36" s="170"/>
      <c r="H36" s="170"/>
    </row>
    <row r="37" spans="1:8" s="124" customFormat="1" ht="36" x14ac:dyDescent="0.35">
      <c r="A37" s="149" t="s">
        <v>35</v>
      </c>
      <c r="B37" s="150" t="s">
        <v>9</v>
      </c>
      <c r="C37" s="184">
        <v>5102.2</v>
      </c>
      <c r="D37" s="184">
        <v>5371</v>
      </c>
      <c r="E37" s="151">
        <f>C37/D37*100</f>
        <v>94.995345373301049</v>
      </c>
      <c r="F37" s="171"/>
      <c r="G37" s="171"/>
      <c r="H37" s="171"/>
    </row>
    <row r="38" spans="1:8" s="124" customFormat="1" ht="18" x14ac:dyDescent="0.35">
      <c r="A38" s="149" t="s">
        <v>36</v>
      </c>
      <c r="B38" s="150" t="s">
        <v>26</v>
      </c>
      <c r="C38" s="184">
        <v>92.3</v>
      </c>
      <c r="D38" s="184">
        <v>90.2</v>
      </c>
      <c r="E38" s="151">
        <f>C38/D38*100</f>
        <v>102.3281596452328</v>
      </c>
      <c r="F38" s="171"/>
      <c r="G38" s="171"/>
      <c r="H38" s="171"/>
    </row>
    <row r="39" spans="1:8" s="136" customFormat="1" ht="18" x14ac:dyDescent="0.35">
      <c r="A39" s="152" t="s">
        <v>37</v>
      </c>
      <c r="B39" s="134"/>
      <c r="C39" s="181"/>
      <c r="D39" s="181"/>
      <c r="E39" s="135"/>
      <c r="F39" s="170"/>
      <c r="G39" s="170"/>
      <c r="H39" s="170"/>
    </row>
    <row r="40" spans="1:8" s="124" customFormat="1" ht="36" x14ac:dyDescent="0.35">
      <c r="A40" s="149" t="s">
        <v>35</v>
      </c>
      <c r="B40" s="134" t="s">
        <v>9</v>
      </c>
      <c r="C40" s="182">
        <v>46.9</v>
      </c>
      <c r="D40" s="182">
        <v>27.1</v>
      </c>
      <c r="E40" s="135">
        <f>C40/D40*100</f>
        <v>173.06273062730625</v>
      </c>
      <c r="F40" s="171"/>
      <c r="G40" s="171"/>
      <c r="H40" s="171"/>
    </row>
    <row r="41" spans="1:8" s="137" customFormat="1" ht="18" x14ac:dyDescent="0.35">
      <c r="A41" s="149" t="s">
        <v>36</v>
      </c>
      <c r="B41" s="134" t="s">
        <v>26</v>
      </c>
      <c r="C41" s="182" t="s">
        <v>41</v>
      </c>
      <c r="D41" s="182" t="s">
        <v>41</v>
      </c>
      <c r="E41" s="135" t="e">
        <f>C41/D41*100</f>
        <v>#VALUE!</v>
      </c>
      <c r="F41" s="170"/>
      <c r="G41" s="170"/>
      <c r="H41" s="170"/>
    </row>
    <row r="42" spans="1:8" s="136" customFormat="1" ht="34.799999999999997" x14ac:dyDescent="0.35">
      <c r="A42" s="152" t="s">
        <v>38</v>
      </c>
      <c r="B42" s="134"/>
      <c r="C42" s="181"/>
      <c r="D42" s="181"/>
      <c r="E42" s="135"/>
      <c r="F42" s="170"/>
      <c r="G42" s="170"/>
      <c r="H42" s="170"/>
    </row>
    <row r="43" spans="1:8" s="124" customFormat="1" ht="36" x14ac:dyDescent="0.35">
      <c r="A43" s="149" t="s">
        <v>39</v>
      </c>
      <c r="B43" s="150" t="s">
        <v>9</v>
      </c>
      <c r="C43" s="184">
        <v>85.4</v>
      </c>
      <c r="D43" s="185">
        <v>67.5</v>
      </c>
      <c r="E43" s="151">
        <f>C43/D43*100</f>
        <v>126.51851851851852</v>
      </c>
      <c r="F43" s="171"/>
      <c r="G43" s="171"/>
      <c r="H43" s="171"/>
    </row>
    <row r="44" spans="1:8" s="124" customFormat="1" ht="18" x14ac:dyDescent="0.35">
      <c r="A44" s="149" t="s">
        <v>36</v>
      </c>
      <c r="B44" s="150" t="s">
        <v>26</v>
      </c>
      <c r="C44" s="184">
        <v>92.3</v>
      </c>
      <c r="D44" s="185">
        <v>100.9</v>
      </c>
      <c r="E44" s="151">
        <f>C44/D44*100</f>
        <v>91.476709613478675</v>
      </c>
      <c r="F44" s="171"/>
      <c r="G44" s="171"/>
      <c r="H44" s="171"/>
    </row>
    <row r="45" spans="1:8" s="136" customFormat="1" ht="52.2" x14ac:dyDescent="0.35">
      <c r="A45" s="152" t="s">
        <v>227</v>
      </c>
      <c r="B45" s="134"/>
      <c r="C45" s="181"/>
      <c r="D45" s="181"/>
      <c r="E45" s="134"/>
      <c r="F45" s="170"/>
      <c r="G45" s="170"/>
      <c r="H45" s="170"/>
    </row>
    <row r="46" spans="1:8" s="124" customFormat="1" ht="36" x14ac:dyDescent="0.35">
      <c r="A46" s="149" t="s">
        <v>39</v>
      </c>
      <c r="B46" s="150" t="s">
        <v>9</v>
      </c>
      <c r="C46" s="184">
        <v>0</v>
      </c>
      <c r="D46" s="184">
        <v>0</v>
      </c>
      <c r="E46" s="151" t="e">
        <f>C46/D46*100</f>
        <v>#DIV/0!</v>
      </c>
      <c r="F46" s="171"/>
      <c r="G46" s="171"/>
      <c r="H46" s="171"/>
    </row>
    <row r="47" spans="1:8" s="136" customFormat="1" ht="34.799999999999997" x14ac:dyDescent="0.35">
      <c r="A47" s="152" t="s">
        <v>40</v>
      </c>
      <c r="B47" s="154"/>
      <c r="C47" s="181"/>
      <c r="D47" s="181"/>
      <c r="E47" s="134"/>
      <c r="F47" s="170"/>
      <c r="G47" s="170"/>
      <c r="H47" s="170"/>
    </row>
    <row r="48" spans="1:8" s="124" customFormat="1" ht="21.75" customHeight="1" x14ac:dyDescent="0.35">
      <c r="A48" s="155" t="s">
        <v>228</v>
      </c>
      <c r="B48" s="150" t="s">
        <v>9</v>
      </c>
      <c r="C48" s="184">
        <v>1411.2</v>
      </c>
      <c r="D48" s="184">
        <v>1111.3</v>
      </c>
      <c r="E48" s="151">
        <f>C48/D48*100</f>
        <v>126.98641230990732</v>
      </c>
      <c r="F48" s="171"/>
      <c r="G48" s="171"/>
      <c r="H48" s="171"/>
    </row>
    <row r="49" spans="1:8" s="124" customFormat="1" ht="36" x14ac:dyDescent="0.35">
      <c r="A49" s="155" t="s">
        <v>229</v>
      </c>
      <c r="B49" s="150" t="s">
        <v>26</v>
      </c>
      <c r="C49" s="184">
        <v>102.2</v>
      </c>
      <c r="D49" s="185">
        <v>140.30000000000001</v>
      </c>
      <c r="E49" s="151">
        <f>C49/D49*100</f>
        <v>72.843905915894496</v>
      </c>
      <c r="F49" s="171"/>
      <c r="G49" s="171"/>
      <c r="H49" s="171"/>
    </row>
    <row r="50" spans="1:8" s="124" customFormat="1" ht="18" x14ac:dyDescent="0.35">
      <c r="A50" s="152" t="s">
        <v>42</v>
      </c>
      <c r="B50" s="154"/>
      <c r="C50" s="181"/>
      <c r="D50" s="181"/>
      <c r="E50" s="134"/>
      <c r="F50" s="171"/>
      <c r="G50" s="171"/>
      <c r="H50" s="171"/>
    </row>
    <row r="51" spans="1:8" s="124" customFormat="1" ht="18" x14ac:dyDescent="0.35">
      <c r="A51" s="155" t="s">
        <v>43</v>
      </c>
      <c r="B51" s="150" t="s">
        <v>9</v>
      </c>
      <c r="C51" s="184">
        <v>0</v>
      </c>
      <c r="D51" s="184">
        <v>0</v>
      </c>
      <c r="E51" s="151" t="e">
        <f>C51/D51*100</f>
        <v>#DIV/0!</v>
      </c>
      <c r="F51" s="171"/>
      <c r="G51" s="171"/>
      <c r="H51" s="171"/>
    </row>
    <row r="52" spans="1:8" s="124" customFormat="1" ht="18" x14ac:dyDescent="0.35">
      <c r="A52" s="155" t="s">
        <v>44</v>
      </c>
      <c r="B52" s="150" t="s">
        <v>45</v>
      </c>
      <c r="C52" s="184">
        <v>0</v>
      </c>
      <c r="D52" s="184">
        <v>1510.7</v>
      </c>
      <c r="E52" s="151">
        <f>C52/D52*100</f>
        <v>0</v>
      </c>
      <c r="F52" s="171"/>
      <c r="G52" s="171"/>
      <c r="H52" s="171"/>
    </row>
    <row r="53" spans="1:8" s="124" customFormat="1" ht="18" x14ac:dyDescent="0.35">
      <c r="A53" s="155" t="s">
        <v>46</v>
      </c>
      <c r="B53" s="150" t="s">
        <v>45</v>
      </c>
      <c r="C53" s="186">
        <f>C52/C83/1000</f>
        <v>0</v>
      </c>
      <c r="D53" s="186">
        <f>D52/D83/1000</f>
        <v>6.1774688202821518E-2</v>
      </c>
      <c r="E53" s="151">
        <f>C53/D53*100</f>
        <v>0</v>
      </c>
      <c r="F53" s="171"/>
      <c r="G53" s="171"/>
      <c r="H53" s="171"/>
    </row>
    <row r="54" spans="1:8" s="137" customFormat="1" ht="18" x14ac:dyDescent="0.35">
      <c r="A54" s="152" t="s">
        <v>47</v>
      </c>
      <c r="B54" s="154"/>
      <c r="C54" s="181"/>
      <c r="D54" s="181"/>
      <c r="E54" s="134"/>
      <c r="F54" s="170"/>
      <c r="G54" s="170"/>
      <c r="H54" s="170"/>
    </row>
    <row r="55" spans="1:8" s="137" customFormat="1" ht="18" x14ac:dyDescent="0.35">
      <c r="A55" s="155" t="s">
        <v>48</v>
      </c>
      <c r="B55" s="150" t="s">
        <v>49</v>
      </c>
      <c r="C55" s="184">
        <v>249507.8</v>
      </c>
      <c r="D55" s="184">
        <v>295353.2</v>
      </c>
      <c r="E55" s="151">
        <f>C55/D55*100</f>
        <v>84.477771021272147</v>
      </c>
      <c r="F55" s="175"/>
      <c r="G55" s="170"/>
      <c r="H55" s="170"/>
    </row>
    <row r="56" spans="1:8" s="137" customFormat="1" ht="19.5" customHeight="1" x14ac:dyDescent="0.35">
      <c r="A56" s="155" t="s">
        <v>50</v>
      </c>
      <c r="B56" s="150" t="s">
        <v>51</v>
      </c>
      <c r="C56" s="184">
        <v>0</v>
      </c>
      <c r="D56" s="184">
        <v>0</v>
      </c>
      <c r="E56" s="151" t="e">
        <f>C56/D56*100</f>
        <v>#DIV/0!</v>
      </c>
      <c r="F56" s="170"/>
      <c r="G56" s="170"/>
      <c r="H56" s="170"/>
    </row>
    <row r="57" spans="1:8" s="136" customFormat="1" ht="34.799999999999997" x14ac:dyDescent="0.35">
      <c r="A57" s="152" t="s">
        <v>52</v>
      </c>
      <c r="B57" s="154"/>
      <c r="C57" s="181"/>
      <c r="D57" s="181"/>
      <c r="E57" s="134"/>
      <c r="F57" s="170"/>
      <c r="G57" s="170"/>
      <c r="H57" s="170"/>
    </row>
    <row r="58" spans="1:8" s="124" customFormat="1" ht="18" x14ac:dyDescent="0.35">
      <c r="A58" s="155" t="s">
        <v>53</v>
      </c>
      <c r="B58" s="150" t="s">
        <v>9</v>
      </c>
      <c r="C58" s="184">
        <v>742.95799999999997</v>
      </c>
      <c r="D58" s="184">
        <v>652.60699999999997</v>
      </c>
      <c r="E58" s="151">
        <f>C58/D58*100</f>
        <v>113.84462624519811</v>
      </c>
      <c r="F58" s="171"/>
      <c r="G58" s="171"/>
      <c r="H58" s="171"/>
    </row>
    <row r="59" spans="1:8" s="124" customFormat="1" ht="18" x14ac:dyDescent="0.35">
      <c r="A59" s="155" t="s">
        <v>54</v>
      </c>
      <c r="B59" s="150" t="s">
        <v>26</v>
      </c>
      <c r="C59" s="185">
        <v>109.6</v>
      </c>
      <c r="D59" s="184">
        <v>98</v>
      </c>
      <c r="E59" s="151">
        <f>C59/D59*100</f>
        <v>111.83673469387753</v>
      </c>
      <c r="F59" s="171"/>
      <c r="G59" s="171"/>
      <c r="H59" s="171"/>
    </row>
    <row r="60" spans="1:8" s="136" customFormat="1" ht="18" x14ac:dyDescent="0.35">
      <c r="A60" s="152" t="s">
        <v>55</v>
      </c>
      <c r="B60" s="154"/>
      <c r="C60" s="181"/>
      <c r="D60" s="181"/>
      <c r="E60" s="134"/>
      <c r="F60" s="170"/>
      <c r="G60" s="170"/>
      <c r="H60" s="170"/>
    </row>
    <row r="61" spans="1:8" s="124" customFormat="1" ht="37.5" customHeight="1" x14ac:dyDescent="0.35">
      <c r="A61" s="155" t="s">
        <v>275</v>
      </c>
      <c r="B61" s="150" t="s">
        <v>56</v>
      </c>
      <c r="C61" s="185">
        <v>176</v>
      </c>
      <c r="D61" s="185">
        <v>182</v>
      </c>
      <c r="E61" s="151">
        <f>C61/D61*100</f>
        <v>96.703296703296701</v>
      </c>
      <c r="F61" s="176"/>
      <c r="G61" s="171"/>
      <c r="H61" s="171"/>
    </row>
    <row r="62" spans="1:8" s="124" customFormat="1" ht="36" x14ac:dyDescent="0.35">
      <c r="A62" s="155" t="s">
        <v>276</v>
      </c>
      <c r="B62" s="150" t="s">
        <v>26</v>
      </c>
      <c r="C62" s="185">
        <v>24</v>
      </c>
      <c r="D62" s="185">
        <v>18.899999999999999</v>
      </c>
      <c r="E62" s="151">
        <f>C62/D62*100</f>
        <v>126.984126984127</v>
      </c>
      <c r="F62" s="171"/>
      <c r="G62" s="171"/>
      <c r="H62" s="171"/>
    </row>
    <row r="63" spans="1:8" s="124" customFormat="1" ht="18" x14ac:dyDescent="0.35">
      <c r="A63" s="142" t="s">
        <v>57</v>
      </c>
      <c r="B63" s="143" t="s">
        <v>24</v>
      </c>
      <c r="C63" s="180">
        <v>2416851</v>
      </c>
      <c r="D63" s="180">
        <v>1602134</v>
      </c>
      <c r="E63" s="144">
        <f>C63/D63*100</f>
        <v>150.85198866012456</v>
      </c>
      <c r="F63" s="173"/>
      <c r="G63" s="171"/>
      <c r="H63" s="171"/>
    </row>
    <row r="64" spans="1:8" s="124" customFormat="1" ht="18" x14ac:dyDescent="0.35">
      <c r="A64" s="134" t="s">
        <v>58</v>
      </c>
      <c r="B64" s="134" t="s">
        <v>24</v>
      </c>
      <c r="C64" s="182">
        <v>1490149</v>
      </c>
      <c r="D64" s="182">
        <v>1437731</v>
      </c>
      <c r="E64" s="151">
        <f>C64/D64*100</f>
        <v>103.64588368756047</v>
      </c>
      <c r="F64" s="171"/>
      <c r="G64" s="171"/>
      <c r="H64" s="171"/>
    </row>
    <row r="65" spans="1:8" s="124" customFormat="1" ht="18.75" customHeight="1" x14ac:dyDescent="0.35">
      <c r="A65" s="221" t="s">
        <v>59</v>
      </c>
      <c r="B65" s="221"/>
      <c r="C65" s="221"/>
      <c r="D65" s="221"/>
      <c r="E65" s="221"/>
      <c r="F65" s="171"/>
      <c r="G65" s="171"/>
      <c r="H65" s="171"/>
    </row>
    <row r="66" spans="1:8" s="124" customFormat="1" ht="72" x14ac:dyDescent="0.35">
      <c r="A66" s="142" t="s">
        <v>60</v>
      </c>
      <c r="B66" s="143" t="s">
        <v>61</v>
      </c>
      <c r="C66" s="180">
        <v>-5.2</v>
      </c>
      <c r="D66" s="180">
        <v>-3.3</v>
      </c>
      <c r="E66" s="151">
        <f>C66/D66*100</f>
        <v>157.57575757575759</v>
      </c>
      <c r="F66" s="171"/>
      <c r="G66" s="171"/>
      <c r="H66" s="171"/>
    </row>
    <row r="67" spans="1:8" s="124" customFormat="1" ht="18" x14ac:dyDescent="0.35">
      <c r="A67" s="142" t="s">
        <v>62</v>
      </c>
      <c r="B67" s="156"/>
      <c r="C67" s="180"/>
      <c r="D67" s="180"/>
      <c r="E67" s="143"/>
      <c r="F67" s="171"/>
      <c r="G67" s="171"/>
      <c r="H67" s="171"/>
    </row>
    <row r="68" spans="1:8" s="124" customFormat="1" ht="18" x14ac:dyDescent="0.35">
      <c r="A68" s="146" t="s">
        <v>63</v>
      </c>
      <c r="B68" s="134" t="s">
        <v>64</v>
      </c>
      <c r="C68" s="182">
        <v>11.6</v>
      </c>
      <c r="D68" s="182">
        <v>11.9</v>
      </c>
      <c r="E68" s="135">
        <f>C68/D68*100</f>
        <v>97.47899159663865</v>
      </c>
      <c r="F68" s="171"/>
      <c r="G68" s="171"/>
      <c r="H68" s="171"/>
    </row>
    <row r="69" spans="1:8" s="124" customFormat="1" ht="18" x14ac:dyDescent="0.35">
      <c r="A69" s="134" t="s">
        <v>65</v>
      </c>
      <c r="B69" s="134" t="s">
        <v>26</v>
      </c>
      <c r="C69" s="182">
        <v>48.9</v>
      </c>
      <c r="D69" s="182">
        <v>48.8</v>
      </c>
      <c r="E69" s="135">
        <f>C69/D69*100</f>
        <v>100.20491803278688</v>
      </c>
      <c r="F69" s="171"/>
      <c r="G69" s="171"/>
      <c r="H69" s="171"/>
    </row>
    <row r="70" spans="1:8" s="124" customFormat="1" ht="18" x14ac:dyDescent="0.35">
      <c r="A70" s="146" t="s">
        <v>66</v>
      </c>
      <c r="B70" s="134" t="s">
        <v>64</v>
      </c>
      <c r="C70" s="182">
        <v>12.1</v>
      </c>
      <c r="D70" s="182">
        <v>12.5</v>
      </c>
      <c r="E70" s="135">
        <f>C70/D70*100</f>
        <v>96.8</v>
      </c>
      <c r="F70" s="171"/>
      <c r="G70" s="171"/>
      <c r="H70" s="171"/>
    </row>
    <row r="71" spans="1:8" s="124" customFormat="1" ht="21" customHeight="1" x14ac:dyDescent="0.35">
      <c r="A71" s="146" t="s">
        <v>261</v>
      </c>
      <c r="B71" s="134" t="s">
        <v>26</v>
      </c>
      <c r="C71" s="182">
        <v>51.1</v>
      </c>
      <c r="D71" s="182">
        <v>51.2</v>
      </c>
      <c r="E71" s="135">
        <f>C71/D71*100</f>
        <v>99.8046875</v>
      </c>
      <c r="F71" s="171"/>
      <c r="G71" s="171"/>
      <c r="H71" s="171"/>
    </row>
    <row r="72" spans="1:8" s="124" customFormat="1" ht="18" x14ac:dyDescent="0.35">
      <c r="A72" s="142" t="s">
        <v>67</v>
      </c>
      <c r="B72" s="134"/>
      <c r="C72" s="182"/>
      <c r="D72" s="182"/>
      <c r="E72" s="134"/>
      <c r="F72" s="171"/>
      <c r="G72" s="171"/>
      <c r="H72" s="171"/>
    </row>
    <row r="73" spans="1:8" s="124" customFormat="1" ht="18" x14ac:dyDescent="0.35">
      <c r="A73" s="146" t="s">
        <v>68</v>
      </c>
      <c r="B73" s="134" t="s">
        <v>64</v>
      </c>
      <c r="C73" s="182">
        <v>5.7</v>
      </c>
      <c r="D73" s="182">
        <v>6</v>
      </c>
      <c r="E73" s="135">
        <f t="shared" ref="E73:E81" si="1">C73/D73*100</f>
        <v>95</v>
      </c>
      <c r="F73" s="171"/>
      <c r="G73" s="171"/>
      <c r="H73" s="171"/>
    </row>
    <row r="74" spans="1:8" s="124" customFormat="1" ht="18" x14ac:dyDescent="0.35">
      <c r="A74" s="134" t="s">
        <v>65</v>
      </c>
      <c r="B74" s="134" t="s">
        <v>26</v>
      </c>
      <c r="C74" s="182">
        <v>23.9</v>
      </c>
      <c r="D74" s="182">
        <v>24.4</v>
      </c>
      <c r="E74" s="135">
        <f t="shared" si="1"/>
        <v>97.950819672131146</v>
      </c>
      <c r="F74" s="171"/>
      <c r="G74" s="171"/>
      <c r="H74" s="171"/>
    </row>
    <row r="75" spans="1:8" s="124" customFormat="1" ht="18" x14ac:dyDescent="0.35">
      <c r="A75" s="146" t="s">
        <v>69</v>
      </c>
      <c r="B75" s="134" t="s">
        <v>64</v>
      </c>
      <c r="C75" s="182">
        <v>12.7</v>
      </c>
      <c r="D75" s="182">
        <v>13.1</v>
      </c>
      <c r="E75" s="135">
        <f t="shared" si="1"/>
        <v>96.946564885496173</v>
      </c>
      <c r="F75" s="171"/>
      <c r="G75" s="171"/>
      <c r="H75" s="171"/>
    </row>
    <row r="76" spans="1:8" s="124" customFormat="1" ht="18" x14ac:dyDescent="0.35">
      <c r="A76" s="134" t="s">
        <v>65</v>
      </c>
      <c r="B76" s="134" t="s">
        <v>26</v>
      </c>
      <c r="C76" s="182">
        <v>53.4</v>
      </c>
      <c r="D76" s="182">
        <v>53.6</v>
      </c>
      <c r="E76" s="135">
        <f t="shared" si="1"/>
        <v>99.626865671641781</v>
      </c>
      <c r="F76" s="171"/>
      <c r="G76" s="171"/>
      <c r="H76" s="171"/>
    </row>
    <row r="77" spans="1:8" s="124" customFormat="1" ht="18" x14ac:dyDescent="0.35">
      <c r="A77" s="146" t="s">
        <v>70</v>
      </c>
      <c r="B77" s="134" t="s">
        <v>64</v>
      </c>
      <c r="C77" s="182">
        <v>5.3</v>
      </c>
      <c r="D77" s="182">
        <v>5.4</v>
      </c>
      <c r="E77" s="135">
        <f t="shared" si="1"/>
        <v>98.148148148148138</v>
      </c>
      <c r="F77" s="171"/>
      <c r="G77" s="171"/>
      <c r="H77" s="171"/>
    </row>
    <row r="78" spans="1:8" s="124" customFormat="1" ht="18" x14ac:dyDescent="0.35">
      <c r="A78" s="134" t="s">
        <v>65</v>
      </c>
      <c r="B78" s="134" t="s">
        <v>26</v>
      </c>
      <c r="C78" s="182">
        <v>22.3</v>
      </c>
      <c r="D78" s="182">
        <v>22</v>
      </c>
      <c r="E78" s="135">
        <f t="shared" si="1"/>
        <v>101.36363636363637</v>
      </c>
      <c r="F78" s="171"/>
      <c r="G78" s="171"/>
      <c r="H78" s="171"/>
    </row>
    <row r="79" spans="1:8" s="124" customFormat="1" ht="42.75" customHeight="1" x14ac:dyDescent="0.35">
      <c r="A79" s="142" t="s">
        <v>71</v>
      </c>
      <c r="B79" s="143" t="s">
        <v>61</v>
      </c>
      <c r="C79" s="180">
        <v>-552</v>
      </c>
      <c r="D79" s="180">
        <v>-230</v>
      </c>
      <c r="E79" s="144">
        <f t="shared" si="1"/>
        <v>240</v>
      </c>
      <c r="F79" s="171"/>
      <c r="G79" s="171"/>
      <c r="H79" s="171"/>
    </row>
    <row r="80" spans="1:8" s="124" customFormat="1" ht="36" x14ac:dyDescent="0.35">
      <c r="A80" s="142" t="s">
        <v>72</v>
      </c>
      <c r="B80" s="143" t="s">
        <v>26</v>
      </c>
      <c r="C80" s="180">
        <v>0</v>
      </c>
      <c r="D80" s="180">
        <v>0</v>
      </c>
      <c r="E80" s="144" t="e">
        <f t="shared" si="1"/>
        <v>#DIV/0!</v>
      </c>
      <c r="F80" s="171"/>
      <c r="G80" s="171"/>
      <c r="H80" s="171"/>
    </row>
    <row r="81" spans="1:8" s="124" customFormat="1" ht="36" x14ac:dyDescent="0.35">
      <c r="A81" s="142" t="s">
        <v>73</v>
      </c>
      <c r="B81" s="143" t="s">
        <v>26</v>
      </c>
      <c r="C81" s="180">
        <v>100</v>
      </c>
      <c r="D81" s="180">
        <v>100</v>
      </c>
      <c r="E81" s="144">
        <f t="shared" si="1"/>
        <v>100</v>
      </c>
      <c r="F81" s="171"/>
      <c r="G81" s="171"/>
      <c r="H81" s="171"/>
    </row>
    <row r="82" spans="1:8" s="124" customFormat="1" ht="18.75" customHeight="1" x14ac:dyDescent="0.35">
      <c r="A82" s="221" t="s">
        <v>74</v>
      </c>
      <c r="B82" s="221"/>
      <c r="C82" s="221"/>
      <c r="D82" s="221"/>
      <c r="E82" s="221"/>
      <c r="F82" s="171"/>
      <c r="G82" s="171"/>
      <c r="H82" s="171"/>
    </row>
    <row r="83" spans="1:8" s="124" customFormat="1" ht="18" x14ac:dyDescent="0.35">
      <c r="A83" s="157" t="s">
        <v>75</v>
      </c>
      <c r="B83" s="143" t="s">
        <v>76</v>
      </c>
      <c r="C83" s="187">
        <v>23.774999999999999</v>
      </c>
      <c r="D83" s="187">
        <v>24.454999999999998</v>
      </c>
      <c r="E83" s="144">
        <f t="shared" ref="E83:E103" si="2">C83/D83*100</f>
        <v>97.219382539358008</v>
      </c>
      <c r="F83" s="171"/>
      <c r="G83" s="171"/>
      <c r="H83" s="171"/>
    </row>
    <row r="84" spans="1:8" s="124" customFormat="1" ht="18" x14ac:dyDescent="0.35">
      <c r="A84" s="142" t="s">
        <v>77</v>
      </c>
      <c r="B84" s="143" t="s">
        <v>64</v>
      </c>
      <c r="C84" s="187">
        <v>5.28</v>
      </c>
      <c r="D84" s="187">
        <v>5.5640000000000001</v>
      </c>
      <c r="E84" s="144">
        <f t="shared" si="2"/>
        <v>94.895758447160318</v>
      </c>
      <c r="F84" s="222"/>
      <c r="G84" s="171"/>
      <c r="H84" s="171"/>
    </row>
    <row r="85" spans="1:8" s="124" customFormat="1" ht="18" x14ac:dyDescent="0.35">
      <c r="A85" s="146" t="s">
        <v>78</v>
      </c>
      <c r="B85" s="134" t="s">
        <v>64</v>
      </c>
      <c r="C85" s="188">
        <v>0.40899999999999997</v>
      </c>
      <c r="D85" s="188">
        <v>0.53200000000000003</v>
      </c>
      <c r="E85" s="151">
        <f t="shared" si="2"/>
        <v>76.879699248120289</v>
      </c>
      <c r="F85" s="222"/>
      <c r="G85" s="171"/>
      <c r="H85" s="171"/>
    </row>
    <row r="86" spans="1:8" s="124" customFormat="1" ht="18" x14ac:dyDescent="0.35">
      <c r="A86" s="142" t="s">
        <v>79</v>
      </c>
      <c r="B86" s="143" t="s">
        <v>64</v>
      </c>
      <c r="C86" s="187">
        <v>0.42599999999999999</v>
      </c>
      <c r="D86" s="187">
        <v>0.42799999999999999</v>
      </c>
      <c r="E86" s="144">
        <f t="shared" si="2"/>
        <v>99.53271028037382</v>
      </c>
      <c r="F86" s="222"/>
      <c r="G86" s="171"/>
      <c r="H86" s="171"/>
    </row>
    <row r="87" spans="1:8" s="124" customFormat="1" ht="18" x14ac:dyDescent="0.35">
      <c r="A87" s="142" t="s">
        <v>80</v>
      </c>
      <c r="B87" s="143" t="s">
        <v>64</v>
      </c>
      <c r="C87" s="187">
        <v>6.8150000000000004</v>
      </c>
      <c r="D87" s="187">
        <v>6.6870000000000003</v>
      </c>
      <c r="E87" s="144">
        <f t="shared" si="2"/>
        <v>101.9141618064902</v>
      </c>
      <c r="F87" s="222"/>
      <c r="G87" s="171"/>
      <c r="H87" s="171"/>
    </row>
    <row r="88" spans="1:8" s="124" customFormat="1" ht="18" x14ac:dyDescent="0.35">
      <c r="A88" s="146" t="s">
        <v>81</v>
      </c>
      <c r="B88" s="134" t="s">
        <v>64</v>
      </c>
      <c r="C88" s="188">
        <v>0.159</v>
      </c>
      <c r="D88" s="188">
        <v>0.26300000000000001</v>
      </c>
      <c r="E88" s="151">
        <f t="shared" si="2"/>
        <v>60.456273764258547</v>
      </c>
      <c r="F88" s="222"/>
      <c r="G88" s="171"/>
      <c r="H88" s="171"/>
    </row>
    <row r="89" spans="1:8" s="124" customFormat="1" ht="54" x14ac:dyDescent="0.35">
      <c r="A89" s="142" t="s">
        <v>82</v>
      </c>
      <c r="B89" s="143" t="s">
        <v>26</v>
      </c>
      <c r="C89" s="180">
        <f>SUM(C94:C102)+C90</f>
        <v>3.06</v>
      </c>
      <c r="D89" s="180">
        <f>SUM(D94:D102)+D90</f>
        <v>2.9</v>
      </c>
      <c r="E89" s="144">
        <f t="shared" si="2"/>
        <v>105.51724137931035</v>
      </c>
      <c r="F89" s="171"/>
      <c r="G89" s="171"/>
      <c r="H89" s="171"/>
    </row>
    <row r="90" spans="1:8" s="124" customFormat="1" ht="36" x14ac:dyDescent="0.35">
      <c r="A90" s="146" t="s">
        <v>83</v>
      </c>
      <c r="B90" s="134" t="s">
        <v>26</v>
      </c>
      <c r="C90" s="182">
        <f>C91+C92</f>
        <v>1.5</v>
      </c>
      <c r="D90" s="182">
        <f>D91+D92</f>
        <v>1.5</v>
      </c>
      <c r="E90" s="135">
        <f t="shared" si="2"/>
        <v>100</v>
      </c>
      <c r="F90" s="171"/>
      <c r="G90" s="171"/>
      <c r="H90" s="171"/>
    </row>
    <row r="91" spans="1:8" s="124" customFormat="1" ht="36" x14ac:dyDescent="0.35">
      <c r="A91" s="146" t="s">
        <v>12</v>
      </c>
      <c r="B91" s="134" t="s">
        <v>26</v>
      </c>
      <c r="C91" s="182">
        <v>1.4</v>
      </c>
      <c r="D91" s="182">
        <v>1.4</v>
      </c>
      <c r="E91" s="135">
        <f t="shared" si="2"/>
        <v>100</v>
      </c>
      <c r="F91" s="171"/>
      <c r="G91" s="171"/>
      <c r="H91" s="171"/>
    </row>
    <row r="92" spans="1:8" s="124" customFormat="1" ht="18" x14ac:dyDescent="0.35">
      <c r="A92" s="146" t="s">
        <v>13</v>
      </c>
      <c r="B92" s="134" t="s">
        <v>26</v>
      </c>
      <c r="C92" s="182">
        <v>0.1</v>
      </c>
      <c r="D92" s="182">
        <v>0.1</v>
      </c>
      <c r="E92" s="135">
        <f t="shared" si="2"/>
        <v>100</v>
      </c>
      <c r="F92" s="171"/>
      <c r="G92" s="171"/>
      <c r="H92" s="171"/>
    </row>
    <row r="93" spans="1:8" s="124" customFormat="1" ht="18" x14ac:dyDescent="0.35">
      <c r="A93" s="146" t="s">
        <v>14</v>
      </c>
      <c r="B93" s="134" t="s">
        <v>26</v>
      </c>
      <c r="C93" s="182">
        <v>0</v>
      </c>
      <c r="D93" s="182">
        <v>0</v>
      </c>
      <c r="E93" s="135" t="e">
        <f t="shared" si="2"/>
        <v>#DIV/0!</v>
      </c>
      <c r="F93" s="171"/>
      <c r="G93" s="171"/>
      <c r="H93" s="171"/>
    </row>
    <row r="94" spans="1:8" s="124" customFormat="1" ht="18" x14ac:dyDescent="0.35">
      <c r="A94" s="146" t="s">
        <v>15</v>
      </c>
      <c r="B94" s="134" t="s">
        <v>26</v>
      </c>
      <c r="C94" s="182">
        <v>0.04</v>
      </c>
      <c r="D94" s="182">
        <v>0.08</v>
      </c>
      <c r="E94" s="135">
        <f t="shared" si="2"/>
        <v>50</v>
      </c>
      <c r="F94" s="171"/>
      <c r="G94" s="171"/>
      <c r="H94" s="171"/>
    </row>
    <row r="95" spans="1:8" s="124" customFormat="1" ht="18" x14ac:dyDescent="0.35">
      <c r="A95" s="146" t="s">
        <v>16</v>
      </c>
      <c r="B95" s="134" t="s">
        <v>26</v>
      </c>
      <c r="C95" s="182">
        <v>0.6</v>
      </c>
      <c r="D95" s="182">
        <v>0.4</v>
      </c>
      <c r="E95" s="135">
        <f t="shared" si="2"/>
        <v>149.99999999999997</v>
      </c>
      <c r="F95" s="171"/>
      <c r="G95" s="171"/>
      <c r="H95" s="171"/>
    </row>
    <row r="96" spans="1:8" s="124" customFormat="1" ht="36" x14ac:dyDescent="0.35">
      <c r="A96" s="146" t="s">
        <v>17</v>
      </c>
      <c r="B96" s="134" t="s">
        <v>26</v>
      </c>
      <c r="C96" s="182">
        <v>0.4</v>
      </c>
      <c r="D96" s="182">
        <v>0.2</v>
      </c>
      <c r="E96" s="135">
        <f t="shared" si="2"/>
        <v>200</v>
      </c>
      <c r="F96" s="171"/>
      <c r="G96" s="171"/>
      <c r="H96" s="171"/>
    </row>
    <row r="97" spans="1:8" s="124" customFormat="1" ht="59.25" customHeight="1" x14ac:dyDescent="0.35">
      <c r="A97" s="146" t="s">
        <v>18</v>
      </c>
      <c r="B97" s="134" t="s">
        <v>26</v>
      </c>
      <c r="C97" s="182">
        <v>0</v>
      </c>
      <c r="D97" s="182">
        <v>0</v>
      </c>
      <c r="E97" s="135" t="e">
        <f t="shared" si="2"/>
        <v>#DIV/0!</v>
      </c>
      <c r="F97" s="171"/>
      <c r="G97" s="171"/>
      <c r="H97" s="171"/>
    </row>
    <row r="98" spans="1:8" s="124" customFormat="1" ht="18" x14ac:dyDescent="0.35">
      <c r="A98" s="146" t="s">
        <v>248</v>
      </c>
      <c r="B98" s="134" t="s">
        <v>26</v>
      </c>
      <c r="C98" s="182">
        <v>0</v>
      </c>
      <c r="D98" s="182">
        <v>0</v>
      </c>
      <c r="E98" s="135" t="e">
        <f t="shared" si="2"/>
        <v>#DIV/0!</v>
      </c>
      <c r="F98" s="171"/>
      <c r="G98" s="171"/>
      <c r="H98" s="171"/>
    </row>
    <row r="99" spans="1:8" s="124" customFormat="1" ht="36" x14ac:dyDescent="0.35">
      <c r="A99" s="146" t="s">
        <v>52</v>
      </c>
      <c r="B99" s="134" t="s">
        <v>26</v>
      </c>
      <c r="C99" s="182">
        <v>0.5</v>
      </c>
      <c r="D99" s="182">
        <v>0.7</v>
      </c>
      <c r="E99" s="135">
        <f t="shared" si="2"/>
        <v>71.428571428571431</v>
      </c>
      <c r="F99" s="171"/>
      <c r="G99" s="171"/>
      <c r="H99" s="171"/>
    </row>
    <row r="100" spans="1:8" s="124" customFormat="1" ht="18" x14ac:dyDescent="0.35">
      <c r="A100" s="146" t="s">
        <v>20</v>
      </c>
      <c r="B100" s="134" t="s">
        <v>26</v>
      </c>
      <c r="C100" s="182">
        <v>0</v>
      </c>
      <c r="D100" s="182">
        <v>0</v>
      </c>
      <c r="E100" s="135" t="e">
        <f t="shared" si="2"/>
        <v>#DIV/0!</v>
      </c>
      <c r="F100" s="171"/>
      <c r="G100" s="171"/>
      <c r="H100" s="171"/>
    </row>
    <row r="101" spans="1:8" s="124" customFormat="1" ht="18" x14ac:dyDescent="0.35">
      <c r="A101" s="146" t="s">
        <v>21</v>
      </c>
      <c r="B101" s="134" t="s">
        <v>26</v>
      </c>
      <c r="C101" s="182">
        <v>0</v>
      </c>
      <c r="D101" s="182">
        <v>0</v>
      </c>
      <c r="E101" s="135" t="e">
        <f t="shared" si="2"/>
        <v>#DIV/0!</v>
      </c>
      <c r="F101" s="171"/>
      <c r="G101" s="171"/>
      <c r="H101" s="171"/>
    </row>
    <row r="102" spans="1:8" s="124" customFormat="1" ht="18" x14ac:dyDescent="0.35">
      <c r="A102" s="146" t="s">
        <v>22</v>
      </c>
      <c r="B102" s="134" t="s">
        <v>26</v>
      </c>
      <c r="C102" s="189">
        <v>0.02</v>
      </c>
      <c r="D102" s="189">
        <v>0.02</v>
      </c>
      <c r="E102" s="135">
        <f t="shared" si="2"/>
        <v>100</v>
      </c>
      <c r="F102" s="171"/>
      <c r="G102" s="171"/>
      <c r="H102" s="171"/>
    </row>
    <row r="103" spans="1:8" s="124" customFormat="1" ht="72" x14ac:dyDescent="0.35">
      <c r="A103" s="146" t="s">
        <v>84</v>
      </c>
      <c r="B103" s="134" t="s">
        <v>26</v>
      </c>
      <c r="C103" s="182">
        <v>4.0999999999999996</v>
      </c>
      <c r="D103" s="182">
        <v>4.5</v>
      </c>
      <c r="E103" s="135">
        <f t="shared" si="2"/>
        <v>91.1111111111111</v>
      </c>
      <c r="F103" s="171"/>
      <c r="G103" s="171"/>
      <c r="H103" s="171"/>
    </row>
    <row r="104" spans="1:8" s="124" customFormat="1" ht="18.75" customHeight="1" x14ac:dyDescent="0.35">
      <c r="A104" s="221" t="s">
        <v>85</v>
      </c>
      <c r="B104" s="221"/>
      <c r="C104" s="221"/>
      <c r="D104" s="221"/>
      <c r="E104" s="221"/>
      <c r="F104" s="171"/>
      <c r="G104" s="171"/>
      <c r="H104" s="171"/>
    </row>
    <row r="105" spans="1:8" s="124" customFormat="1" ht="18" x14ac:dyDescent="0.35">
      <c r="A105" s="142" t="s">
        <v>86</v>
      </c>
      <c r="B105" s="143" t="s">
        <v>76</v>
      </c>
      <c r="C105" s="187">
        <f>SUM(C111:C123)+C107</f>
        <v>4.6894999999999998</v>
      </c>
      <c r="D105" s="187">
        <f>SUM(D111:D123)+D107</f>
        <v>4.6529999999999996</v>
      </c>
      <c r="E105" s="144">
        <f>C105/D105*100</f>
        <v>100.78444014614227</v>
      </c>
      <c r="F105" s="171"/>
      <c r="G105" s="171"/>
      <c r="H105" s="171"/>
    </row>
    <row r="106" spans="1:8" s="124" customFormat="1" ht="18" x14ac:dyDescent="0.35">
      <c r="A106" s="142" t="s">
        <v>87</v>
      </c>
      <c r="B106" s="143"/>
      <c r="C106" s="187"/>
      <c r="D106" s="187"/>
      <c r="E106" s="144"/>
      <c r="F106" s="171"/>
      <c r="G106" s="171"/>
      <c r="H106" s="171"/>
    </row>
    <row r="107" spans="1:8" s="124" customFormat="1" ht="36" x14ac:dyDescent="0.35">
      <c r="A107" s="146" t="s">
        <v>88</v>
      </c>
      <c r="B107" s="134" t="s">
        <v>76</v>
      </c>
      <c r="C107" s="188">
        <f xml:space="preserve"> SUM(C108:C110)</f>
        <v>0.252</v>
      </c>
      <c r="D107" s="188">
        <f xml:space="preserve"> SUM(D108:D110)</f>
        <v>0.27300000000000002</v>
      </c>
      <c r="E107" s="135">
        <f t="shared" ref="E107:E124" si="3">C107/D107*100</f>
        <v>92.307692307692307</v>
      </c>
      <c r="F107" s="171"/>
      <c r="G107" s="171"/>
      <c r="H107" s="171"/>
    </row>
    <row r="108" spans="1:8" s="124" customFormat="1" ht="36" x14ac:dyDescent="0.35">
      <c r="A108" s="146" t="s">
        <v>12</v>
      </c>
      <c r="B108" s="134" t="s">
        <v>76</v>
      </c>
      <c r="C108" s="188">
        <v>0.184</v>
      </c>
      <c r="D108" s="188">
        <v>0.191</v>
      </c>
      <c r="E108" s="135">
        <f t="shared" si="3"/>
        <v>96.33507853403141</v>
      </c>
      <c r="F108" s="171"/>
      <c r="G108" s="171"/>
      <c r="H108" s="171"/>
    </row>
    <row r="109" spans="1:8" s="124" customFormat="1" ht="18" x14ac:dyDescent="0.35">
      <c r="A109" s="146" t="s">
        <v>13</v>
      </c>
      <c r="B109" s="134" t="s">
        <v>76</v>
      </c>
      <c r="C109" s="188">
        <v>6.8000000000000005E-2</v>
      </c>
      <c r="D109" s="188">
        <v>8.2000000000000003E-2</v>
      </c>
      <c r="E109" s="135">
        <f t="shared" si="3"/>
        <v>82.926829268292693</v>
      </c>
      <c r="F109" s="171"/>
      <c r="G109" s="171"/>
      <c r="H109" s="171"/>
    </row>
    <row r="110" spans="1:8" s="124" customFormat="1" ht="18" x14ac:dyDescent="0.35">
      <c r="A110" s="146" t="s">
        <v>14</v>
      </c>
      <c r="B110" s="134" t="s">
        <v>76</v>
      </c>
      <c r="C110" s="188">
        <v>0</v>
      </c>
      <c r="D110" s="188">
        <v>0</v>
      </c>
      <c r="E110" s="135" t="e">
        <f t="shared" si="3"/>
        <v>#DIV/0!</v>
      </c>
      <c r="F110" s="171"/>
      <c r="G110" s="171"/>
      <c r="H110" s="171"/>
    </row>
    <row r="111" spans="1:8" s="124" customFormat="1" ht="18" x14ac:dyDescent="0.35">
      <c r="A111" s="146" t="s">
        <v>15</v>
      </c>
      <c r="B111" s="134" t="s">
        <v>76</v>
      </c>
      <c r="C111" s="188">
        <v>1.8120000000000001</v>
      </c>
      <c r="D111" s="188">
        <v>1.9259999999999999</v>
      </c>
      <c r="E111" s="135">
        <f t="shared" si="3"/>
        <v>94.080996884735214</v>
      </c>
      <c r="F111" s="171"/>
      <c r="G111" s="171"/>
      <c r="H111" s="171"/>
    </row>
    <row r="112" spans="1:8" s="124" customFormat="1" ht="18" x14ac:dyDescent="0.35">
      <c r="A112" s="146" t="s">
        <v>16</v>
      </c>
      <c r="B112" s="134" t="s">
        <v>76</v>
      </c>
      <c r="C112" s="188">
        <v>2.7E-2</v>
      </c>
      <c r="D112" s="188">
        <v>1.9E-2</v>
      </c>
      <c r="E112" s="135">
        <f t="shared" si="3"/>
        <v>142.10526315789474</v>
      </c>
      <c r="F112" s="171"/>
      <c r="G112" s="171"/>
      <c r="H112" s="171"/>
    </row>
    <row r="113" spans="1:8" s="124" customFormat="1" ht="40.5" customHeight="1" x14ac:dyDescent="0.35">
      <c r="A113" s="146" t="s">
        <v>17</v>
      </c>
      <c r="B113" s="134" t="s">
        <v>76</v>
      </c>
      <c r="C113" s="188">
        <v>0.2306</v>
      </c>
      <c r="D113" s="188">
        <v>0.20799999999999999</v>
      </c>
      <c r="E113" s="135">
        <f t="shared" si="3"/>
        <v>110.86538461538463</v>
      </c>
      <c r="F113" s="171"/>
      <c r="G113" s="171"/>
      <c r="H113" s="171"/>
    </row>
    <row r="114" spans="1:8" s="124" customFormat="1" ht="57.75" customHeight="1" x14ac:dyDescent="0.35">
      <c r="A114" s="146" t="s">
        <v>18</v>
      </c>
      <c r="B114" s="134" t="s">
        <v>76</v>
      </c>
      <c r="C114" s="188">
        <v>0</v>
      </c>
      <c r="D114" s="188">
        <v>0</v>
      </c>
      <c r="E114" s="135" t="e">
        <f t="shared" si="3"/>
        <v>#DIV/0!</v>
      </c>
      <c r="F114" s="171"/>
      <c r="G114" s="171"/>
      <c r="H114" s="171"/>
    </row>
    <row r="115" spans="1:8" s="124" customFormat="1" ht="18" x14ac:dyDescent="0.35">
      <c r="A115" s="146" t="s">
        <v>248</v>
      </c>
      <c r="B115" s="134" t="s">
        <v>76</v>
      </c>
      <c r="C115" s="188">
        <v>0</v>
      </c>
      <c r="D115" s="188">
        <v>0</v>
      </c>
      <c r="E115" s="135" t="e">
        <f t="shared" si="3"/>
        <v>#DIV/0!</v>
      </c>
      <c r="F115" s="171"/>
      <c r="G115" s="171"/>
      <c r="H115" s="171"/>
    </row>
    <row r="116" spans="1:8" s="124" customFormat="1" ht="36" x14ac:dyDescent="0.35">
      <c r="A116" s="146" t="s">
        <v>52</v>
      </c>
      <c r="B116" s="134" t="s">
        <v>76</v>
      </c>
      <c r="C116" s="188">
        <v>0.28799999999999998</v>
      </c>
      <c r="D116" s="188">
        <v>0.13300000000000001</v>
      </c>
      <c r="E116" s="135">
        <f t="shared" si="3"/>
        <v>216.54135338345864</v>
      </c>
      <c r="F116" s="171"/>
      <c r="G116" s="171"/>
      <c r="H116" s="171"/>
    </row>
    <row r="117" spans="1:8" s="124" customFormat="1" ht="18" x14ac:dyDescent="0.35">
      <c r="A117" s="146" t="s">
        <v>20</v>
      </c>
      <c r="B117" s="134" t="s">
        <v>76</v>
      </c>
      <c r="C117" s="188">
        <v>0</v>
      </c>
      <c r="D117" s="188">
        <v>0</v>
      </c>
      <c r="E117" s="135" t="e">
        <f t="shared" si="3"/>
        <v>#DIV/0!</v>
      </c>
      <c r="F117" s="171"/>
      <c r="G117" s="171"/>
      <c r="H117" s="171"/>
    </row>
    <row r="118" spans="1:8" s="124" customFormat="1" ht="18" x14ac:dyDescent="0.35">
      <c r="A118" s="146" t="s">
        <v>21</v>
      </c>
      <c r="B118" s="134" t="s">
        <v>76</v>
      </c>
      <c r="C118" s="188">
        <v>0</v>
      </c>
      <c r="D118" s="188">
        <v>0</v>
      </c>
      <c r="E118" s="135" t="e">
        <f t="shared" si="3"/>
        <v>#DIV/0!</v>
      </c>
      <c r="F118" s="171"/>
      <c r="G118" s="171"/>
      <c r="H118" s="171"/>
    </row>
    <row r="119" spans="1:8" s="124" customFormat="1" ht="36" x14ac:dyDescent="0.35">
      <c r="A119" s="146" t="s">
        <v>89</v>
      </c>
      <c r="B119" s="134" t="s">
        <v>76</v>
      </c>
      <c r="C119" s="188">
        <v>0.32690000000000002</v>
      </c>
      <c r="D119" s="188">
        <v>0.32700000000000001</v>
      </c>
      <c r="E119" s="135">
        <f t="shared" si="3"/>
        <v>99.969418960244653</v>
      </c>
      <c r="F119" s="171"/>
      <c r="G119" s="171"/>
      <c r="H119" s="171"/>
    </row>
    <row r="120" spans="1:8" s="124" customFormat="1" ht="18" x14ac:dyDescent="0.35">
      <c r="A120" s="146" t="s">
        <v>90</v>
      </c>
      <c r="B120" s="134" t="s">
        <v>76</v>
      </c>
      <c r="C120" s="188">
        <v>1.3057000000000001</v>
      </c>
      <c r="D120" s="188">
        <v>1.319</v>
      </c>
      <c r="E120" s="135">
        <f t="shared" si="3"/>
        <v>98.991660348749065</v>
      </c>
      <c r="F120" s="171"/>
      <c r="G120" s="171"/>
      <c r="H120" s="171"/>
    </row>
    <row r="121" spans="1:8" s="124" customFormat="1" ht="18" x14ac:dyDescent="0.35">
      <c r="A121" s="146" t="s">
        <v>91</v>
      </c>
      <c r="B121" s="134" t="s">
        <v>76</v>
      </c>
      <c r="C121" s="188">
        <v>0.22489999999999999</v>
      </c>
      <c r="D121" s="188">
        <v>0.23</v>
      </c>
      <c r="E121" s="135">
        <f t="shared" si="3"/>
        <v>97.782608695652158</v>
      </c>
      <c r="F121" s="171"/>
      <c r="G121" s="171"/>
      <c r="H121" s="171"/>
    </row>
    <row r="122" spans="1:8" s="124" customFormat="1" ht="18" x14ac:dyDescent="0.35">
      <c r="A122" s="146" t="s">
        <v>233</v>
      </c>
      <c r="B122" s="134" t="s">
        <v>76</v>
      </c>
      <c r="C122" s="188">
        <v>0.15809999999999999</v>
      </c>
      <c r="D122" s="188">
        <v>0.153</v>
      </c>
      <c r="E122" s="135">
        <f t="shared" si="3"/>
        <v>103.33333333333331</v>
      </c>
      <c r="F122" s="171"/>
      <c r="G122" s="171"/>
      <c r="H122" s="171"/>
    </row>
    <row r="123" spans="1:8" s="124" customFormat="1" ht="18" x14ac:dyDescent="0.35">
      <c r="A123" s="146" t="s">
        <v>262</v>
      </c>
      <c r="B123" s="134" t="s">
        <v>76</v>
      </c>
      <c r="C123" s="188">
        <v>6.4299999999999996E-2</v>
      </c>
      <c r="D123" s="188">
        <v>6.5000000000000002E-2</v>
      </c>
      <c r="E123" s="135">
        <f t="shared" si="3"/>
        <v>98.92307692307692</v>
      </c>
      <c r="F123" s="171"/>
      <c r="G123" s="171"/>
      <c r="H123" s="171"/>
    </row>
    <row r="124" spans="1:8" s="124" customFormat="1" ht="78" customHeight="1" x14ac:dyDescent="0.35">
      <c r="A124" s="155" t="s">
        <v>230</v>
      </c>
      <c r="B124" s="150" t="s">
        <v>76</v>
      </c>
      <c r="C124" s="186">
        <f>C126+C128+C129+C130</f>
        <v>1.8709999999999998</v>
      </c>
      <c r="D124" s="186">
        <f>D126+D128+D129+D130</f>
        <v>1.8659999999999999</v>
      </c>
      <c r="E124" s="151">
        <f t="shared" si="3"/>
        <v>100.2679528403001</v>
      </c>
      <c r="F124" s="175"/>
      <c r="G124" s="171"/>
      <c r="H124" s="171"/>
    </row>
    <row r="125" spans="1:8" s="124" customFormat="1" ht="18" x14ac:dyDescent="0.35">
      <c r="A125" s="145" t="s">
        <v>92</v>
      </c>
      <c r="B125" s="134"/>
      <c r="C125" s="181"/>
      <c r="D125" s="181"/>
      <c r="E125" s="135"/>
      <c r="F125" s="171"/>
      <c r="G125" s="171"/>
      <c r="H125" s="171"/>
    </row>
    <row r="126" spans="1:8" s="124" customFormat="1" ht="36" x14ac:dyDescent="0.35">
      <c r="A126" s="146" t="s">
        <v>232</v>
      </c>
      <c r="B126" s="134" t="s">
        <v>76</v>
      </c>
      <c r="C126" s="188">
        <v>0.158</v>
      </c>
      <c r="D126" s="188">
        <v>0.152</v>
      </c>
      <c r="E126" s="135">
        <f t="shared" ref="E126:E133" si="4">C126/D126*100</f>
        <v>103.94736842105263</v>
      </c>
      <c r="F126" s="171"/>
      <c r="G126" s="171"/>
      <c r="H126" s="171"/>
    </row>
    <row r="127" spans="1:8" s="124" customFormat="1" ht="18" x14ac:dyDescent="0.35">
      <c r="A127" s="146" t="s">
        <v>93</v>
      </c>
      <c r="B127" s="134" t="s">
        <v>76</v>
      </c>
      <c r="C127" s="188">
        <v>5.0000000000000001E-3</v>
      </c>
      <c r="D127" s="188">
        <v>5.0000000000000001E-3</v>
      </c>
      <c r="E127" s="135">
        <f t="shared" si="4"/>
        <v>100</v>
      </c>
      <c r="F127" s="171"/>
      <c r="G127" s="171"/>
      <c r="H127" s="171"/>
    </row>
    <row r="128" spans="1:8" s="124" customFormat="1" ht="18" x14ac:dyDescent="0.35">
      <c r="A128" s="146" t="s">
        <v>90</v>
      </c>
      <c r="B128" s="134" t="s">
        <v>76</v>
      </c>
      <c r="C128" s="188">
        <v>1.202</v>
      </c>
      <c r="D128" s="188">
        <v>1.206</v>
      </c>
      <c r="E128" s="135">
        <f t="shared" si="4"/>
        <v>99.668325041459369</v>
      </c>
      <c r="F128" s="171"/>
      <c r="G128" s="171"/>
      <c r="H128" s="171"/>
    </row>
    <row r="129" spans="1:8" s="124" customFormat="1" ht="18" x14ac:dyDescent="0.35">
      <c r="A129" s="146" t="s">
        <v>94</v>
      </c>
      <c r="B129" s="134" t="s">
        <v>64</v>
      </c>
      <c r="C129" s="188">
        <v>0.32700000000000001</v>
      </c>
      <c r="D129" s="188">
        <v>0.32700000000000001</v>
      </c>
      <c r="E129" s="135">
        <f t="shared" si="4"/>
        <v>100</v>
      </c>
      <c r="F129" s="171"/>
      <c r="G129" s="171"/>
      <c r="H129" s="171"/>
    </row>
    <row r="130" spans="1:8" s="124" customFormat="1" ht="18" x14ac:dyDescent="0.35">
      <c r="A130" s="146" t="s">
        <v>22</v>
      </c>
      <c r="B130" s="134" t="s">
        <v>76</v>
      </c>
      <c r="C130" s="188">
        <v>0.184</v>
      </c>
      <c r="D130" s="188">
        <v>0.18099999999999999</v>
      </c>
      <c r="E130" s="135">
        <f t="shared" si="4"/>
        <v>101.65745856353593</v>
      </c>
      <c r="F130" s="171"/>
      <c r="G130" s="171"/>
      <c r="H130" s="171"/>
    </row>
    <row r="131" spans="1:8" s="124" customFormat="1" ht="36" x14ac:dyDescent="0.35">
      <c r="A131" s="142" t="s">
        <v>246</v>
      </c>
      <c r="B131" s="143" t="s">
        <v>26</v>
      </c>
      <c r="C131" s="180">
        <v>2.2999999999999998</v>
      </c>
      <c r="D131" s="180">
        <v>3.8</v>
      </c>
      <c r="E131" s="144">
        <f t="shared" si="4"/>
        <v>60.526315789473685</v>
      </c>
      <c r="F131" s="216"/>
      <c r="G131" s="217"/>
      <c r="H131" s="217"/>
    </row>
    <row r="132" spans="1:8" s="124" customFormat="1" ht="18" x14ac:dyDescent="0.35">
      <c r="A132" s="142" t="s">
        <v>95</v>
      </c>
      <c r="B132" s="143" t="s">
        <v>96</v>
      </c>
      <c r="C132" s="190">
        <f>(C159+C160)/C105/12*1000</f>
        <v>43778.654440771941</v>
      </c>
      <c r="D132" s="190">
        <f>(D159+D160)/D105/12*1000</f>
        <v>39829.142488716963</v>
      </c>
      <c r="E132" s="144">
        <f t="shared" si="4"/>
        <v>109.91613603826349</v>
      </c>
      <c r="F132" s="171"/>
      <c r="G132" s="171"/>
      <c r="H132" s="171"/>
    </row>
    <row r="133" spans="1:8" s="124" customFormat="1" ht="36" x14ac:dyDescent="0.35">
      <c r="A133" s="142" t="s">
        <v>97</v>
      </c>
      <c r="B133" s="143" t="s">
        <v>96</v>
      </c>
      <c r="C133" s="190">
        <f>C160/C105/12*1000</f>
        <v>42534.740732842874</v>
      </c>
      <c r="D133" s="190">
        <f>D160/D105/12*1000</f>
        <v>38238.770685579198</v>
      </c>
      <c r="E133" s="144">
        <f t="shared" si="4"/>
        <v>111.23459245744998</v>
      </c>
      <c r="F133" s="175"/>
      <c r="G133" s="171"/>
      <c r="H133" s="171"/>
    </row>
    <row r="134" spans="1:8" s="137" customFormat="1" ht="18" x14ac:dyDescent="0.35">
      <c r="A134" s="142" t="s">
        <v>87</v>
      </c>
      <c r="B134" s="134"/>
      <c r="C134" s="181"/>
      <c r="D134" s="181"/>
      <c r="E134" s="135"/>
      <c r="F134" s="170"/>
      <c r="G134" s="170"/>
      <c r="H134" s="170"/>
    </row>
    <row r="135" spans="1:8" s="124" customFormat="1" ht="36" x14ac:dyDescent="0.35">
      <c r="A135" s="146" t="s">
        <v>88</v>
      </c>
      <c r="B135" s="134" t="s">
        <v>96</v>
      </c>
      <c r="C135" s="181">
        <v>24688</v>
      </c>
      <c r="D135" s="181">
        <v>19011</v>
      </c>
      <c r="E135" s="135">
        <f t="shared" ref="E135:E152" si="5">C135/D135*100</f>
        <v>129.86165903950345</v>
      </c>
      <c r="F135" s="175"/>
      <c r="G135" s="171"/>
      <c r="H135" s="174"/>
    </row>
    <row r="136" spans="1:8" s="124" customFormat="1" ht="36" x14ac:dyDescent="0.35">
      <c r="A136" s="146" t="s">
        <v>12</v>
      </c>
      <c r="B136" s="134" t="s">
        <v>96</v>
      </c>
      <c r="C136" s="181">
        <v>23971</v>
      </c>
      <c r="D136" s="181">
        <v>21221</v>
      </c>
      <c r="E136" s="135">
        <f t="shared" si="5"/>
        <v>112.95886150511285</v>
      </c>
      <c r="F136" s="171"/>
      <c r="G136" s="171"/>
      <c r="H136" s="171"/>
    </row>
    <row r="137" spans="1:8" s="124" customFormat="1" ht="18" x14ac:dyDescent="0.35">
      <c r="A137" s="146" t="s">
        <v>13</v>
      </c>
      <c r="B137" s="134" t="s">
        <v>96</v>
      </c>
      <c r="C137" s="181">
        <v>26629</v>
      </c>
      <c r="D137" s="181">
        <v>13865</v>
      </c>
      <c r="E137" s="135">
        <f t="shared" si="5"/>
        <v>192.05914172376487</v>
      </c>
      <c r="F137" s="175"/>
      <c r="G137" s="171"/>
      <c r="H137" s="174"/>
    </row>
    <row r="138" spans="1:8" s="124" customFormat="1" ht="18" x14ac:dyDescent="0.35">
      <c r="A138" s="146" t="s">
        <v>14</v>
      </c>
      <c r="B138" s="134" t="s">
        <v>96</v>
      </c>
      <c r="C138" s="181">
        <v>0</v>
      </c>
      <c r="D138" s="181">
        <v>0</v>
      </c>
      <c r="E138" s="135" t="e">
        <f t="shared" si="5"/>
        <v>#DIV/0!</v>
      </c>
      <c r="F138" s="171"/>
      <c r="G138" s="171"/>
      <c r="H138" s="171"/>
    </row>
    <row r="139" spans="1:8" s="124" customFormat="1" ht="18" x14ac:dyDescent="0.35">
      <c r="A139" s="146" t="s">
        <v>15</v>
      </c>
      <c r="B139" s="134" t="s">
        <v>96</v>
      </c>
      <c r="C139" s="181">
        <v>57241</v>
      </c>
      <c r="D139" s="181">
        <v>48329</v>
      </c>
      <c r="E139" s="135">
        <f t="shared" si="5"/>
        <v>118.44027395559603</v>
      </c>
      <c r="F139" s="171"/>
      <c r="G139" s="171"/>
      <c r="H139" s="171"/>
    </row>
    <row r="140" spans="1:8" s="124" customFormat="1" ht="18" x14ac:dyDescent="0.35">
      <c r="A140" s="146" t="s">
        <v>16</v>
      </c>
      <c r="B140" s="134" t="s">
        <v>96</v>
      </c>
      <c r="C140" s="181">
        <v>22139</v>
      </c>
      <c r="D140" s="181">
        <v>17027</v>
      </c>
      <c r="E140" s="135">
        <f t="shared" si="5"/>
        <v>130.02290479826158</v>
      </c>
      <c r="F140" s="171"/>
      <c r="G140" s="171"/>
      <c r="H140" s="171"/>
    </row>
    <row r="141" spans="1:8" s="124" customFormat="1" ht="36" x14ac:dyDescent="0.35">
      <c r="A141" s="146" t="s">
        <v>17</v>
      </c>
      <c r="B141" s="134" t="s">
        <v>96</v>
      </c>
      <c r="C141" s="181">
        <v>24296</v>
      </c>
      <c r="D141" s="181">
        <v>23256</v>
      </c>
      <c r="E141" s="135">
        <f t="shared" si="5"/>
        <v>104.4719642242862</v>
      </c>
      <c r="F141" s="170"/>
      <c r="G141" s="171"/>
      <c r="H141" s="171"/>
    </row>
    <row r="142" spans="1:8" s="124" customFormat="1" ht="59.25" customHeight="1" x14ac:dyDescent="0.35">
      <c r="A142" s="146" t="s">
        <v>18</v>
      </c>
      <c r="B142" s="134" t="s">
        <v>96</v>
      </c>
      <c r="C142" s="181">
        <v>0</v>
      </c>
      <c r="D142" s="181">
        <v>0</v>
      </c>
      <c r="E142" s="135" t="e">
        <f t="shared" si="5"/>
        <v>#DIV/0!</v>
      </c>
      <c r="F142" s="170"/>
      <c r="G142" s="171"/>
      <c r="H142" s="171"/>
    </row>
    <row r="143" spans="1:8" s="124" customFormat="1" ht="18" x14ac:dyDescent="0.35">
      <c r="A143" s="146" t="s">
        <v>248</v>
      </c>
      <c r="B143" s="134" t="s">
        <v>96</v>
      </c>
      <c r="C143" s="181">
        <v>0</v>
      </c>
      <c r="D143" s="181">
        <v>0</v>
      </c>
      <c r="E143" s="135" t="e">
        <f t="shared" si="5"/>
        <v>#DIV/0!</v>
      </c>
      <c r="F143" s="170"/>
      <c r="G143" s="171"/>
      <c r="H143" s="171"/>
    </row>
    <row r="144" spans="1:8" s="124" customFormat="1" ht="36" x14ac:dyDescent="0.35">
      <c r="A144" s="146" t="s">
        <v>52</v>
      </c>
      <c r="B144" s="134" t="s">
        <v>96</v>
      </c>
      <c r="C144" s="181">
        <v>17938</v>
      </c>
      <c r="D144" s="181">
        <v>18376</v>
      </c>
      <c r="E144" s="135">
        <f t="shared" si="5"/>
        <v>97.616456247279061</v>
      </c>
      <c r="F144" s="176"/>
      <c r="G144" s="171"/>
      <c r="H144" s="171"/>
    </row>
    <row r="145" spans="1:8" s="124" customFormat="1" ht="18" x14ac:dyDescent="0.35">
      <c r="A145" s="146" t="s">
        <v>20</v>
      </c>
      <c r="B145" s="134" t="s">
        <v>96</v>
      </c>
      <c r="C145" s="181">
        <v>0</v>
      </c>
      <c r="D145" s="181">
        <v>0</v>
      </c>
      <c r="E145" s="135" t="e">
        <f t="shared" si="5"/>
        <v>#DIV/0!</v>
      </c>
      <c r="F145" s="170"/>
      <c r="G145" s="171"/>
      <c r="H145" s="171"/>
    </row>
    <row r="146" spans="1:8" s="124" customFormat="1" ht="18" x14ac:dyDescent="0.35">
      <c r="A146" s="146" t="s">
        <v>21</v>
      </c>
      <c r="B146" s="134" t="s">
        <v>96</v>
      </c>
      <c r="C146" s="181">
        <v>0</v>
      </c>
      <c r="D146" s="181">
        <v>0</v>
      </c>
      <c r="E146" s="135" t="e">
        <f t="shared" si="5"/>
        <v>#DIV/0!</v>
      </c>
      <c r="F146" s="170"/>
      <c r="G146" s="171"/>
      <c r="H146" s="171"/>
    </row>
    <row r="147" spans="1:8" s="124" customFormat="1" ht="36" x14ac:dyDescent="0.35">
      <c r="A147" s="146" t="s">
        <v>89</v>
      </c>
      <c r="B147" s="134" t="s">
        <v>96</v>
      </c>
      <c r="C147" s="181">
        <v>42684</v>
      </c>
      <c r="D147" s="181">
        <v>41028</v>
      </c>
      <c r="E147" s="135">
        <f t="shared" si="5"/>
        <v>104.0362679145949</v>
      </c>
      <c r="F147" s="170"/>
      <c r="G147" s="171"/>
      <c r="H147" s="171"/>
    </row>
    <row r="148" spans="1:8" s="124" customFormat="1" ht="18" x14ac:dyDescent="0.35">
      <c r="A148" s="146" t="s">
        <v>90</v>
      </c>
      <c r="B148" s="134" t="s">
        <v>96</v>
      </c>
      <c r="C148" s="181">
        <v>37224</v>
      </c>
      <c r="D148" s="181">
        <v>33342</v>
      </c>
      <c r="E148" s="135">
        <f t="shared" si="5"/>
        <v>111.64297282706497</v>
      </c>
      <c r="F148" s="170"/>
      <c r="G148" s="171"/>
      <c r="H148" s="171"/>
    </row>
    <row r="149" spans="1:8" s="124" customFormat="1" ht="18" x14ac:dyDescent="0.35">
      <c r="A149" s="146" t="s">
        <v>91</v>
      </c>
      <c r="B149" s="134" t="s">
        <v>96</v>
      </c>
      <c r="C149" s="181">
        <v>32500</v>
      </c>
      <c r="D149" s="181">
        <v>30910</v>
      </c>
      <c r="E149" s="135">
        <f t="shared" si="5"/>
        <v>105.14396635393078</v>
      </c>
      <c r="F149" s="170"/>
      <c r="G149" s="171"/>
      <c r="H149" s="171"/>
    </row>
    <row r="150" spans="1:8" s="124" customFormat="1" ht="18" x14ac:dyDescent="0.35">
      <c r="A150" s="146" t="s">
        <v>233</v>
      </c>
      <c r="B150" s="134" t="s">
        <v>96</v>
      </c>
      <c r="C150" s="181">
        <v>39472</v>
      </c>
      <c r="D150" s="181">
        <v>36483</v>
      </c>
      <c r="E150" s="135">
        <f t="shared" si="5"/>
        <v>108.19285694707123</v>
      </c>
      <c r="F150" s="170"/>
      <c r="G150" s="171"/>
      <c r="H150" s="171"/>
    </row>
    <row r="151" spans="1:8" s="124" customFormat="1" ht="18" x14ac:dyDescent="0.35">
      <c r="A151" s="146" t="s">
        <v>262</v>
      </c>
      <c r="B151" s="134" t="s">
        <v>96</v>
      </c>
      <c r="C151" s="181">
        <v>32547</v>
      </c>
      <c r="D151" s="181">
        <v>30384</v>
      </c>
      <c r="E151" s="135">
        <f t="shared" si="5"/>
        <v>107.11887835703003</v>
      </c>
      <c r="F151" s="176"/>
      <c r="G151" s="171"/>
      <c r="H151" s="174"/>
    </row>
    <row r="152" spans="1:8" s="124" customFormat="1" ht="63" customHeight="1" x14ac:dyDescent="0.35">
      <c r="A152" s="155" t="s">
        <v>260</v>
      </c>
      <c r="B152" s="150" t="s">
        <v>96</v>
      </c>
      <c r="C152" s="185">
        <v>37107</v>
      </c>
      <c r="D152" s="185">
        <v>33989</v>
      </c>
      <c r="E152" s="151">
        <f t="shared" si="5"/>
        <v>109.17355615051929</v>
      </c>
      <c r="F152" s="171"/>
      <c r="G152" s="171"/>
      <c r="H152" s="171"/>
    </row>
    <row r="153" spans="1:8" s="124" customFormat="1" ht="18" x14ac:dyDescent="0.35">
      <c r="A153" s="145" t="s">
        <v>92</v>
      </c>
      <c r="B153" s="150"/>
      <c r="C153" s="185"/>
      <c r="D153" s="185"/>
      <c r="E153" s="151"/>
      <c r="F153" s="171"/>
      <c r="G153" s="171"/>
      <c r="H153" s="171"/>
    </row>
    <row r="154" spans="1:8" s="124" customFormat="1" ht="39.75" customHeight="1" x14ac:dyDescent="0.35">
      <c r="A154" s="146" t="s">
        <v>232</v>
      </c>
      <c r="B154" s="134" t="s">
        <v>96</v>
      </c>
      <c r="C154" s="181">
        <v>39472</v>
      </c>
      <c r="D154" s="181">
        <v>36483</v>
      </c>
      <c r="E154" s="135">
        <f t="shared" ref="E154:E166" si="6">C154/D154*100</f>
        <v>108.19285694707123</v>
      </c>
      <c r="F154" s="171"/>
      <c r="G154" s="171"/>
      <c r="H154" s="171"/>
    </row>
    <row r="155" spans="1:8" s="124" customFormat="1" ht="22.5" customHeight="1" x14ac:dyDescent="0.35">
      <c r="A155" s="146" t="s">
        <v>93</v>
      </c>
      <c r="B155" s="134" t="s">
        <v>96</v>
      </c>
      <c r="C155" s="181">
        <v>40156</v>
      </c>
      <c r="D155" s="181">
        <v>40523</v>
      </c>
      <c r="E155" s="135">
        <f t="shared" si="6"/>
        <v>99.094341485082552</v>
      </c>
      <c r="F155" s="171"/>
      <c r="G155" s="171"/>
      <c r="H155" s="171"/>
    </row>
    <row r="156" spans="1:8" s="124" customFormat="1" ht="18" x14ac:dyDescent="0.35">
      <c r="A156" s="146" t="s">
        <v>90</v>
      </c>
      <c r="B156" s="134" t="s">
        <v>96</v>
      </c>
      <c r="C156" s="181">
        <v>36944</v>
      </c>
      <c r="D156" s="181">
        <v>33121</v>
      </c>
      <c r="E156" s="135">
        <f t="shared" si="6"/>
        <v>111.54252588991878</v>
      </c>
      <c r="F156" s="171"/>
      <c r="G156" s="171"/>
      <c r="H156" s="171"/>
    </row>
    <row r="157" spans="1:8" s="124" customFormat="1" ht="18" x14ac:dyDescent="0.35">
      <c r="A157" s="146" t="s">
        <v>94</v>
      </c>
      <c r="B157" s="134" t="s">
        <v>96</v>
      </c>
      <c r="C157" s="181">
        <v>42684</v>
      </c>
      <c r="D157" s="181">
        <v>41028</v>
      </c>
      <c r="E157" s="135">
        <f t="shared" si="6"/>
        <v>104.0362679145949</v>
      </c>
      <c r="F157" s="171"/>
      <c r="G157" s="171"/>
      <c r="H157" s="171"/>
    </row>
    <row r="158" spans="1:8" s="124" customFormat="1" ht="18" x14ac:dyDescent="0.35">
      <c r="A158" s="146" t="s">
        <v>22</v>
      </c>
      <c r="B158" s="134" t="s">
        <v>96</v>
      </c>
      <c r="C158" s="181">
        <v>26258</v>
      </c>
      <c r="D158" s="181">
        <v>24960</v>
      </c>
      <c r="E158" s="135">
        <f t="shared" si="6"/>
        <v>105.20032051282051</v>
      </c>
      <c r="F158" s="171"/>
      <c r="G158" s="171"/>
      <c r="H158" s="171"/>
    </row>
    <row r="159" spans="1:8" s="124" customFormat="1" ht="18" x14ac:dyDescent="0.35">
      <c r="A159" s="157" t="s">
        <v>98</v>
      </c>
      <c r="B159" s="143" t="s">
        <v>9</v>
      </c>
      <c r="C159" s="180">
        <v>70</v>
      </c>
      <c r="D159" s="180">
        <v>88.8</v>
      </c>
      <c r="E159" s="144">
        <f t="shared" si="6"/>
        <v>78.828828828828833</v>
      </c>
      <c r="F159" s="171"/>
      <c r="G159" s="171"/>
      <c r="H159" s="171"/>
    </row>
    <row r="160" spans="1:8" s="124" customFormat="1" ht="18" x14ac:dyDescent="0.35">
      <c r="A160" s="157" t="s">
        <v>99</v>
      </c>
      <c r="B160" s="143" t="s">
        <v>9</v>
      </c>
      <c r="C160" s="180">
        <v>2393.6</v>
      </c>
      <c r="D160" s="180">
        <v>2135.1</v>
      </c>
      <c r="E160" s="144">
        <f t="shared" si="6"/>
        <v>112.10716125708397</v>
      </c>
      <c r="F160" s="171"/>
      <c r="G160" s="171"/>
      <c r="H160" s="171"/>
    </row>
    <row r="161" spans="1:8" s="124" customFormat="1" ht="54" x14ac:dyDescent="0.35">
      <c r="A161" s="142" t="s">
        <v>231</v>
      </c>
      <c r="B161" s="143" t="s">
        <v>96</v>
      </c>
      <c r="C161" s="191">
        <v>12167</v>
      </c>
      <c r="D161" s="191">
        <v>11728</v>
      </c>
      <c r="E161" s="144">
        <f t="shared" si="6"/>
        <v>103.74317871759891</v>
      </c>
      <c r="F161" s="171"/>
      <c r="G161" s="171"/>
      <c r="H161" s="171"/>
    </row>
    <row r="162" spans="1:8" s="124" customFormat="1" ht="54" x14ac:dyDescent="0.35">
      <c r="A162" s="142" t="s">
        <v>100</v>
      </c>
      <c r="B162" s="143" t="s">
        <v>101</v>
      </c>
      <c r="C162" s="180">
        <f>C132/C161</f>
        <v>3.598146991104787</v>
      </c>
      <c r="D162" s="180">
        <f>D132/D161</f>
        <v>3.3960728588605869</v>
      </c>
      <c r="E162" s="144">
        <f t="shared" si="6"/>
        <v>105.95022959289506</v>
      </c>
      <c r="F162" s="171"/>
      <c r="G162" s="171"/>
      <c r="H162" s="171"/>
    </row>
    <row r="163" spans="1:8" s="124" customFormat="1" ht="36" x14ac:dyDescent="0.35">
      <c r="A163" s="142" t="s">
        <v>102</v>
      </c>
      <c r="B163" s="143" t="s">
        <v>64</v>
      </c>
      <c r="C163" s="191">
        <v>6.1310000000000002</v>
      </c>
      <c r="D163" s="187">
        <v>6.173</v>
      </c>
      <c r="E163" s="144">
        <f t="shared" si="6"/>
        <v>99.31961768994006</v>
      </c>
      <c r="F163" s="171"/>
      <c r="G163" s="171"/>
      <c r="H163" s="171"/>
    </row>
    <row r="164" spans="1:8" s="124" customFormat="1" ht="36" x14ac:dyDescent="0.35">
      <c r="A164" s="142" t="s">
        <v>103</v>
      </c>
      <c r="B164" s="143" t="s">
        <v>26</v>
      </c>
      <c r="C164" s="180">
        <f>C163/C83*100</f>
        <v>25.787592008412201</v>
      </c>
      <c r="D164" s="180">
        <f>D163/D83*100</f>
        <v>25.242281741975059</v>
      </c>
      <c r="E164" s="144">
        <f t="shared" si="6"/>
        <v>102.16030496771754</v>
      </c>
      <c r="F164" s="171"/>
      <c r="G164" s="171"/>
      <c r="H164" s="171"/>
    </row>
    <row r="165" spans="1:8" s="124" customFormat="1" ht="27" customHeight="1" x14ac:dyDescent="0.35">
      <c r="A165" s="142" t="s">
        <v>104</v>
      </c>
      <c r="B165" s="143" t="s">
        <v>105</v>
      </c>
      <c r="C165" s="180">
        <v>0</v>
      </c>
      <c r="D165" s="180">
        <v>0</v>
      </c>
      <c r="E165" s="144" t="e">
        <f t="shared" si="6"/>
        <v>#DIV/0!</v>
      </c>
      <c r="F165" s="171"/>
      <c r="G165" s="171"/>
      <c r="H165" s="171"/>
    </row>
    <row r="166" spans="1:8" s="124" customFormat="1" ht="18" x14ac:dyDescent="0.35">
      <c r="A166" s="158" t="s">
        <v>106</v>
      </c>
      <c r="B166" s="143" t="s">
        <v>105</v>
      </c>
      <c r="C166" s="180">
        <v>0</v>
      </c>
      <c r="D166" s="180">
        <v>0</v>
      </c>
      <c r="E166" s="144" t="e">
        <f t="shared" si="6"/>
        <v>#DIV/0!</v>
      </c>
      <c r="F166" s="171"/>
      <c r="G166" s="171"/>
      <c r="H166" s="171"/>
    </row>
    <row r="167" spans="1:8" s="136" customFormat="1" ht="18" x14ac:dyDescent="0.35">
      <c r="A167" s="159"/>
      <c r="B167" s="160"/>
      <c r="C167" s="192"/>
      <c r="D167" s="192"/>
      <c r="E167" s="161"/>
      <c r="F167" s="170"/>
      <c r="G167" s="170"/>
      <c r="H167" s="170"/>
    </row>
    <row r="168" spans="1:8" s="136" customFormat="1" ht="24.75" customHeight="1" x14ac:dyDescent="0.35">
      <c r="A168" s="223" t="s">
        <v>273</v>
      </c>
      <c r="B168" s="223"/>
      <c r="C168" s="223"/>
      <c r="D168" s="223"/>
      <c r="E168" s="223"/>
      <c r="F168" s="170"/>
      <c r="G168" s="170"/>
      <c r="H168" s="170"/>
    </row>
    <row r="169" spans="1:8" s="136" customFormat="1" x14ac:dyDescent="0.25">
      <c r="A169" s="137"/>
      <c r="B169" s="137"/>
      <c r="C169" s="193"/>
      <c r="D169" s="193"/>
      <c r="E169" s="137"/>
      <c r="F169" s="177"/>
      <c r="G169" s="177"/>
      <c r="H169" s="177"/>
    </row>
    <row r="170" spans="1:8" s="136" customFormat="1" x14ac:dyDescent="0.25">
      <c r="A170" s="137"/>
      <c r="B170" s="137"/>
      <c r="C170" s="193"/>
      <c r="D170" s="193"/>
      <c r="E170" s="137"/>
      <c r="F170" s="177"/>
      <c r="G170" s="177"/>
      <c r="H170" s="177"/>
    </row>
  </sheetData>
  <mergeCells count="14">
    <mergeCell ref="A168:E168"/>
    <mergeCell ref="A6:E6"/>
    <mergeCell ref="A8:E8"/>
    <mergeCell ref="A32:E32"/>
    <mergeCell ref="A65:E65"/>
    <mergeCell ref="A82:E82"/>
    <mergeCell ref="F131:H131"/>
    <mergeCell ref="D1:E1"/>
    <mergeCell ref="D2:E2"/>
    <mergeCell ref="A3:E3"/>
    <mergeCell ref="A4:E4"/>
    <mergeCell ref="A5:E5"/>
    <mergeCell ref="A104:E104"/>
    <mergeCell ref="F84:F88"/>
  </mergeCells>
  <printOptions horizontalCentered="1"/>
  <pageMargins left="0.78740157480314965" right="0.39370078740157483" top="0.59055118110236227" bottom="0.59055118110236227" header="0" footer="0"/>
  <pageSetup paperSize="9" scale="67" firstPageNumber="0" fitToHeight="7" orientation="portrait" horizontalDpi="300" verticalDpi="300" r:id="rId1"/>
  <rowBreaks count="3" manualBreakCount="3">
    <brk id="41" max="16383" man="1"/>
    <brk id="84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52"/>
  <sheetViews>
    <sheetView view="pageBreakPreview" topLeftCell="A43" zoomScale="75" zoomScaleNormal="75" zoomScaleSheetLayoutView="75" zoomScalePageLayoutView="75" workbookViewId="0">
      <selection activeCell="J46" sqref="J46"/>
    </sheetView>
  </sheetViews>
  <sheetFormatPr defaultRowHeight="15.6" x14ac:dyDescent="0.3"/>
  <cols>
    <col min="1" max="1" width="3.109375" style="1"/>
    <col min="2" max="2" width="3.33203125" style="1"/>
    <col min="3" max="3" width="8.33203125" style="1"/>
    <col min="4" max="4" width="30.88671875" style="1" customWidth="1"/>
    <col min="5" max="5" width="14.88671875" style="2"/>
    <col min="6" max="6" width="14" style="2"/>
    <col min="7" max="7" width="16.33203125" style="2" customWidth="1"/>
    <col min="8" max="8" width="12.44140625" style="2" customWidth="1"/>
    <col min="9" max="9" width="18.6640625" style="2" customWidth="1"/>
    <col min="10" max="10" width="12.109375" style="2" customWidth="1"/>
    <col min="11" max="11" width="15" style="2" customWidth="1"/>
    <col min="12" max="1025" width="8.33203125" style="2"/>
  </cols>
  <sheetData>
    <row r="1" spans="1:22" ht="15.75" customHeight="1" x14ac:dyDescent="0.3">
      <c r="F1" s="226" t="s">
        <v>107</v>
      </c>
      <c r="G1" s="226"/>
      <c r="H1" s="226"/>
      <c r="I1" s="226"/>
      <c r="J1" s="226"/>
      <c r="K1" s="226"/>
    </row>
    <row r="2" spans="1:22" ht="18" x14ac:dyDescent="0.35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22" ht="20.399999999999999" x14ac:dyDescent="0.3">
      <c r="A3" s="227" t="s">
        <v>108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7.25" customHeight="1" x14ac:dyDescent="0.3">
      <c r="A4" s="228" t="s">
        <v>271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3">
      <c r="A5" s="6"/>
      <c r="B5" s="6"/>
      <c r="C5" s="6"/>
      <c r="D5" s="6"/>
      <c r="E5" s="5"/>
      <c r="F5" s="5"/>
      <c r="G5" s="5"/>
      <c r="H5" s="5"/>
      <c r="I5" s="5"/>
      <c r="J5" s="229" t="s">
        <v>109</v>
      </c>
      <c r="K5" s="229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8" customFormat="1" ht="96" customHeight="1" x14ac:dyDescent="0.3">
      <c r="A6" s="230"/>
      <c r="B6" s="230"/>
      <c r="C6" s="230"/>
      <c r="D6" s="230"/>
      <c r="E6" s="196" t="s">
        <v>110</v>
      </c>
      <c r="F6" s="196" t="s">
        <v>111</v>
      </c>
      <c r="G6" s="196" t="s">
        <v>112</v>
      </c>
      <c r="H6" s="196" t="s">
        <v>113</v>
      </c>
      <c r="I6" s="196" t="s">
        <v>114</v>
      </c>
      <c r="J6" s="196" t="s">
        <v>99</v>
      </c>
      <c r="K6" s="196" t="s">
        <v>98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51.75" customHeight="1" x14ac:dyDescent="0.3">
      <c r="A7" s="231" t="s">
        <v>115</v>
      </c>
      <c r="B7" s="231"/>
      <c r="C7" s="231"/>
      <c r="D7" s="231"/>
      <c r="E7" s="56">
        <f>E8+E14</f>
        <v>1411.1999999999998</v>
      </c>
      <c r="F7" s="56">
        <f t="shared" ref="F7:K7" si="0">F8+F14</f>
        <v>796.19999999999993</v>
      </c>
      <c r="G7" s="56">
        <f t="shared" si="0"/>
        <v>637.80000000000007</v>
      </c>
      <c r="H7" s="56">
        <f t="shared" si="0"/>
        <v>212</v>
      </c>
      <c r="I7" s="56">
        <f t="shared" si="0"/>
        <v>252</v>
      </c>
      <c r="J7" s="56">
        <f t="shared" si="0"/>
        <v>74.599999999999994</v>
      </c>
      <c r="K7" s="56">
        <f t="shared" si="0"/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69" customHeight="1" x14ac:dyDescent="0.3">
      <c r="A8" s="232" t="s">
        <v>116</v>
      </c>
      <c r="B8" s="232"/>
      <c r="C8" s="232"/>
      <c r="D8" s="232"/>
      <c r="E8" s="65">
        <v>1312.6</v>
      </c>
      <c r="F8" s="65">
        <v>690.8</v>
      </c>
      <c r="G8" s="65">
        <v>529.20000000000005</v>
      </c>
      <c r="H8" s="65">
        <v>202.1</v>
      </c>
      <c r="I8" s="65">
        <v>184</v>
      </c>
      <c r="J8" s="65">
        <v>52.9</v>
      </c>
      <c r="K8" s="65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" customHeight="1" x14ac:dyDescent="0.3">
      <c r="A9" s="114"/>
      <c r="B9" s="233" t="s">
        <v>117</v>
      </c>
      <c r="C9" s="233"/>
      <c r="D9" s="233"/>
      <c r="E9" s="54"/>
      <c r="F9" s="54"/>
      <c r="G9" s="54"/>
      <c r="H9" s="54"/>
      <c r="I9" s="54"/>
      <c r="J9" s="54"/>
      <c r="K9" s="54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3">
      <c r="A10" s="114"/>
      <c r="B10" s="115"/>
      <c r="C10" s="115"/>
      <c r="D10" s="116" t="s">
        <v>118</v>
      </c>
      <c r="E10" s="55">
        <v>122.5</v>
      </c>
      <c r="F10" s="55">
        <v>38</v>
      </c>
      <c r="G10" s="55">
        <v>36.200000000000003</v>
      </c>
      <c r="H10" s="55">
        <v>1.7</v>
      </c>
      <c r="I10" s="55">
        <v>17</v>
      </c>
      <c r="J10" s="55">
        <v>6.7</v>
      </c>
      <c r="K10" s="55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3">
      <c r="A11" s="114"/>
      <c r="B11" s="117"/>
      <c r="C11" s="117"/>
      <c r="D11" s="118" t="s">
        <v>266</v>
      </c>
      <c r="E11" s="55">
        <v>123.1</v>
      </c>
      <c r="F11" s="55">
        <v>56.7</v>
      </c>
      <c r="G11" s="55">
        <v>32.4</v>
      </c>
      <c r="H11" s="55">
        <v>38</v>
      </c>
      <c r="I11" s="55">
        <v>20</v>
      </c>
      <c r="J11" s="55">
        <v>5.7</v>
      </c>
      <c r="K11" s="55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3">
      <c r="A12" s="114"/>
      <c r="B12" s="117"/>
      <c r="C12" s="117"/>
      <c r="D12" s="118" t="s">
        <v>225</v>
      </c>
      <c r="E12" s="55">
        <v>158.6</v>
      </c>
      <c r="F12" s="55">
        <v>120</v>
      </c>
      <c r="G12" s="55">
        <v>92.5</v>
      </c>
      <c r="H12" s="55">
        <v>14.8</v>
      </c>
      <c r="I12" s="55">
        <v>17</v>
      </c>
      <c r="J12" s="55">
        <v>4.5</v>
      </c>
      <c r="K12" s="55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3">
      <c r="A13" s="14"/>
      <c r="B13" s="15"/>
      <c r="C13" s="15"/>
      <c r="D13" s="16"/>
      <c r="E13" s="60"/>
      <c r="F13" s="60"/>
      <c r="G13" s="60"/>
      <c r="H13" s="60"/>
      <c r="I13" s="60"/>
      <c r="J13" s="60"/>
      <c r="K13" s="6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 x14ac:dyDescent="0.3">
      <c r="A14" s="234" t="s">
        <v>119</v>
      </c>
      <c r="B14" s="234"/>
      <c r="C14" s="234"/>
      <c r="D14" s="234"/>
      <c r="E14" s="65">
        <v>98.6</v>
      </c>
      <c r="F14" s="65">
        <v>105.4</v>
      </c>
      <c r="G14" s="65">
        <v>108.6</v>
      </c>
      <c r="H14" s="65">
        <v>9.9</v>
      </c>
      <c r="I14" s="65">
        <v>68</v>
      </c>
      <c r="J14" s="65">
        <v>21.7</v>
      </c>
      <c r="K14" s="65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" customHeight="1" x14ac:dyDescent="0.3">
      <c r="A15" s="11"/>
      <c r="B15" s="235" t="s">
        <v>117</v>
      </c>
      <c r="C15" s="235"/>
      <c r="D15" s="235"/>
      <c r="E15" s="61"/>
      <c r="F15" s="61"/>
      <c r="G15" s="61"/>
      <c r="H15" s="61"/>
      <c r="I15" s="61"/>
      <c r="J15" s="61"/>
      <c r="K15" s="6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3">
      <c r="A16" s="11"/>
      <c r="B16" s="12"/>
      <c r="C16" s="12"/>
      <c r="D16" s="13" t="s">
        <v>272</v>
      </c>
      <c r="E16" s="55">
        <v>72.900000000000006</v>
      </c>
      <c r="F16" s="55">
        <v>72.900000000000006</v>
      </c>
      <c r="G16" s="54">
        <v>86</v>
      </c>
      <c r="H16" s="54">
        <v>0</v>
      </c>
      <c r="I16" s="54">
        <v>61</v>
      </c>
      <c r="J16" s="54">
        <v>20</v>
      </c>
      <c r="K16" s="54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3">
      <c r="A17" s="14"/>
      <c r="B17" s="15"/>
      <c r="C17" s="15"/>
      <c r="D17" s="18"/>
      <c r="E17" s="60"/>
      <c r="F17" s="128"/>
      <c r="G17" s="129"/>
      <c r="H17" s="128"/>
      <c r="I17" s="128"/>
      <c r="J17" s="128"/>
      <c r="K17" s="12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 x14ac:dyDescent="0.3">
      <c r="A18" s="236" t="s">
        <v>120</v>
      </c>
      <c r="B18" s="236"/>
      <c r="C18" s="236"/>
      <c r="D18" s="236"/>
      <c r="E18" s="59"/>
      <c r="F18" s="59"/>
      <c r="G18" s="60"/>
      <c r="H18" s="60"/>
      <c r="I18" s="60"/>
      <c r="J18" s="60"/>
      <c r="K18" s="6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customHeight="1" x14ac:dyDescent="0.3">
      <c r="A19" s="11"/>
      <c r="B19" s="235" t="s">
        <v>117</v>
      </c>
      <c r="C19" s="235"/>
      <c r="D19" s="235"/>
      <c r="E19" s="54"/>
      <c r="F19" s="54"/>
      <c r="G19" s="54"/>
      <c r="H19" s="54"/>
      <c r="I19" s="54"/>
      <c r="J19" s="54"/>
      <c r="K19" s="5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3">
      <c r="A20" s="11"/>
      <c r="B20" s="12"/>
      <c r="C20" s="12"/>
      <c r="D20" s="13"/>
      <c r="E20" s="55"/>
      <c r="F20" s="55"/>
      <c r="G20" s="55"/>
      <c r="H20" s="55"/>
      <c r="I20" s="55"/>
      <c r="J20" s="55"/>
      <c r="K20" s="5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3">
      <c r="A21" s="14"/>
      <c r="B21" s="15"/>
      <c r="C21" s="15"/>
      <c r="D21" s="16"/>
      <c r="E21" s="60"/>
      <c r="F21" s="60"/>
      <c r="G21" s="60"/>
      <c r="H21" s="60"/>
      <c r="I21" s="60"/>
      <c r="J21" s="60"/>
      <c r="K21" s="6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 x14ac:dyDescent="0.3">
      <c r="A22" s="237" t="s">
        <v>224</v>
      </c>
      <c r="B22" s="237"/>
      <c r="C22" s="237"/>
      <c r="D22" s="237"/>
      <c r="E22" s="56">
        <v>5102.2</v>
      </c>
      <c r="F22" s="56">
        <v>5102.2</v>
      </c>
      <c r="G22" s="56">
        <v>34.299999999999997</v>
      </c>
      <c r="H22" s="56">
        <v>0.1</v>
      </c>
      <c r="I22" s="56">
        <v>1812</v>
      </c>
      <c r="J22" s="56">
        <v>1244.0999999999999</v>
      </c>
      <c r="K22" s="56">
        <v>65.099999999999994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95" customHeight="1" x14ac:dyDescent="0.3">
      <c r="A23" s="17"/>
      <c r="B23" s="238" t="s">
        <v>121</v>
      </c>
      <c r="C23" s="238"/>
      <c r="D23" s="238"/>
      <c r="E23" s="54"/>
      <c r="F23" s="54"/>
      <c r="G23" s="54"/>
      <c r="H23" s="54"/>
      <c r="I23" s="54"/>
      <c r="J23" s="54"/>
      <c r="K23" s="5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 x14ac:dyDescent="0.3">
      <c r="A24" s="236" t="s">
        <v>122</v>
      </c>
      <c r="B24" s="236"/>
      <c r="C24" s="236"/>
      <c r="D24" s="236"/>
      <c r="E24" s="59"/>
      <c r="F24" s="59"/>
      <c r="G24" s="59"/>
      <c r="H24" s="59"/>
      <c r="I24" s="59"/>
      <c r="J24" s="59"/>
      <c r="K24" s="5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" customHeight="1" x14ac:dyDescent="0.3">
      <c r="A25" s="11"/>
      <c r="B25" s="235" t="s">
        <v>117</v>
      </c>
      <c r="C25" s="235"/>
      <c r="D25" s="235"/>
      <c r="E25" s="61"/>
      <c r="F25" s="61"/>
      <c r="G25" s="61"/>
      <c r="H25" s="61"/>
      <c r="I25" s="169"/>
      <c r="J25" s="61"/>
      <c r="K25" s="6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3">
      <c r="A26" s="11"/>
      <c r="B26" s="12"/>
      <c r="C26" s="12"/>
      <c r="D26" s="13" t="s">
        <v>123</v>
      </c>
      <c r="E26" s="57">
        <v>5067.8</v>
      </c>
      <c r="F26" s="57">
        <v>5067.8</v>
      </c>
      <c r="G26" s="57" t="s">
        <v>41</v>
      </c>
      <c r="H26" s="57" t="s">
        <v>41</v>
      </c>
      <c r="I26" s="57">
        <v>1809</v>
      </c>
      <c r="J26" s="57">
        <v>1243.5</v>
      </c>
      <c r="K26" s="57">
        <v>64.900000000000006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3">
      <c r="A27" s="14"/>
      <c r="B27" s="15"/>
      <c r="C27" s="15"/>
      <c r="D27" s="16"/>
      <c r="E27" s="60"/>
      <c r="F27" s="60"/>
      <c r="G27" s="60"/>
      <c r="H27" s="60"/>
      <c r="I27" s="60"/>
      <c r="J27" s="60"/>
      <c r="K27" s="6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1.75" customHeight="1" x14ac:dyDescent="0.3">
      <c r="A28" s="236" t="s">
        <v>124</v>
      </c>
      <c r="B28" s="236"/>
      <c r="C28" s="236"/>
      <c r="D28" s="236"/>
      <c r="E28" s="65"/>
      <c r="F28" s="65"/>
      <c r="G28" s="65"/>
      <c r="H28" s="65"/>
      <c r="I28" s="65"/>
      <c r="J28" s="65"/>
      <c r="K28" s="6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 x14ac:dyDescent="0.3">
      <c r="A29" s="11"/>
      <c r="B29" s="235" t="s">
        <v>117</v>
      </c>
      <c r="C29" s="235"/>
      <c r="D29" s="235"/>
      <c r="E29" s="61"/>
      <c r="F29" s="61"/>
      <c r="G29" s="61"/>
      <c r="H29" s="61"/>
      <c r="I29" s="61"/>
      <c r="J29" s="61"/>
      <c r="K29" s="6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3">
      <c r="A30" s="11"/>
      <c r="B30" s="12"/>
      <c r="C30" s="12"/>
      <c r="D30" s="126" t="s">
        <v>264</v>
      </c>
      <c r="E30" s="125">
        <v>34.4</v>
      </c>
      <c r="F30" s="55">
        <v>34.4</v>
      </c>
      <c r="G30" s="55">
        <v>34.299999999999997</v>
      </c>
      <c r="H30" s="55">
        <v>0.1</v>
      </c>
      <c r="I30" s="55">
        <v>3</v>
      </c>
      <c r="J30" s="55">
        <v>0.6</v>
      </c>
      <c r="K30" s="55">
        <v>0.2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3">
      <c r="A31" s="14"/>
      <c r="B31" s="15"/>
      <c r="C31" s="15"/>
      <c r="D31" s="18"/>
      <c r="E31" s="60"/>
      <c r="F31" s="60"/>
      <c r="G31" s="60"/>
      <c r="H31" s="60"/>
      <c r="I31" s="60"/>
      <c r="J31" s="60"/>
      <c r="K31" s="6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1.2" customHeight="1" x14ac:dyDescent="0.3">
      <c r="A32" s="240" t="s">
        <v>258</v>
      </c>
      <c r="B32" s="241"/>
      <c r="C32" s="241"/>
      <c r="D32" s="241"/>
      <c r="E32" s="56">
        <v>46.9</v>
      </c>
      <c r="F32" s="56">
        <v>39</v>
      </c>
      <c r="G32" s="56">
        <v>40.9</v>
      </c>
      <c r="H32" s="56">
        <v>6.2</v>
      </c>
      <c r="I32" s="56">
        <v>27</v>
      </c>
      <c r="J32" s="56">
        <v>7.2</v>
      </c>
      <c r="K32" s="56"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0.25" customHeight="1" x14ac:dyDescent="0.3">
      <c r="A33" s="75"/>
      <c r="B33" s="235" t="s">
        <v>117</v>
      </c>
      <c r="C33" s="235"/>
      <c r="D33" s="235"/>
      <c r="E33" s="70"/>
      <c r="F33" s="70"/>
      <c r="G33" s="70"/>
      <c r="H33" s="70"/>
      <c r="I33" s="70"/>
      <c r="J33" s="70"/>
      <c r="K33" s="7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3">
      <c r="A34" s="130"/>
      <c r="B34" s="131"/>
      <c r="C34" s="131"/>
      <c r="D34" s="132"/>
      <c r="E34" s="63"/>
      <c r="F34" s="55"/>
      <c r="G34" s="55"/>
      <c r="H34" s="55"/>
      <c r="I34" s="55"/>
      <c r="J34" s="55"/>
      <c r="K34" s="5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49.5" customHeight="1" x14ac:dyDescent="0.3">
      <c r="A35" s="239" t="s">
        <v>125</v>
      </c>
      <c r="B35" s="231"/>
      <c r="C35" s="231"/>
      <c r="D35" s="231"/>
      <c r="E35" s="56">
        <v>85.4</v>
      </c>
      <c r="F35" s="56">
        <v>79.900000000000006</v>
      </c>
      <c r="G35" s="56">
        <v>85.4</v>
      </c>
      <c r="H35" s="56">
        <v>0</v>
      </c>
      <c r="I35" s="56">
        <v>230.6</v>
      </c>
      <c r="J35" s="56">
        <v>67.2</v>
      </c>
      <c r="K35" s="56">
        <v>0.2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9.5" customHeight="1" x14ac:dyDescent="0.3">
      <c r="A36" s="62"/>
      <c r="B36" s="242" t="s">
        <v>117</v>
      </c>
      <c r="C36" s="242"/>
      <c r="D36" s="243"/>
      <c r="E36" s="69"/>
      <c r="F36" s="61"/>
      <c r="G36" s="61"/>
      <c r="H36" s="61"/>
      <c r="I36" s="61"/>
      <c r="J36" s="61"/>
      <c r="K36" s="6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6.5" customHeight="1" x14ac:dyDescent="0.3">
      <c r="A37" s="62"/>
      <c r="B37" s="71"/>
      <c r="C37" s="71"/>
      <c r="D37" s="72" t="s">
        <v>129</v>
      </c>
      <c r="E37" s="55">
        <v>61.4</v>
      </c>
      <c r="F37" s="55">
        <v>55.9</v>
      </c>
      <c r="G37" s="55">
        <v>61.4</v>
      </c>
      <c r="H37" s="55">
        <v>0</v>
      </c>
      <c r="I37" s="55">
        <v>84</v>
      </c>
      <c r="J37" s="55">
        <v>28.4</v>
      </c>
      <c r="K37" s="55">
        <v>0.1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3">
      <c r="A38" s="11"/>
      <c r="B38" s="67"/>
      <c r="C38" s="67"/>
      <c r="D38" s="194"/>
      <c r="E38" s="54"/>
      <c r="F38" s="54"/>
      <c r="G38" s="54"/>
      <c r="H38" s="54"/>
      <c r="I38" s="54"/>
      <c r="J38" s="54"/>
      <c r="K38" s="5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6.95" customHeight="1" x14ac:dyDescent="0.3">
      <c r="A39" s="237" t="s">
        <v>126</v>
      </c>
      <c r="B39" s="237"/>
      <c r="C39" s="237"/>
      <c r="D39" s="237"/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9.5" customHeight="1" x14ac:dyDescent="0.3">
      <c r="A40" s="11"/>
      <c r="B40" s="235" t="s">
        <v>117</v>
      </c>
      <c r="C40" s="235"/>
      <c r="D40" s="235"/>
      <c r="E40" s="57"/>
      <c r="F40" s="57"/>
      <c r="G40" s="61"/>
      <c r="H40" s="61"/>
      <c r="I40" s="61"/>
      <c r="J40" s="61"/>
      <c r="K40" s="6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7.25" customHeight="1" x14ac:dyDescent="0.3">
      <c r="A41" s="14"/>
      <c r="B41" s="68"/>
      <c r="C41" s="68"/>
      <c r="D41" s="18"/>
      <c r="E41" s="54"/>
      <c r="F41" s="54"/>
      <c r="G41" s="54"/>
      <c r="H41" s="54"/>
      <c r="I41" s="54"/>
      <c r="J41" s="54"/>
      <c r="K41" s="5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50.25" customHeight="1" x14ac:dyDescent="0.3">
      <c r="A42" s="237" t="s">
        <v>127</v>
      </c>
      <c r="B42" s="237"/>
      <c r="C42" s="237"/>
      <c r="D42" s="237"/>
      <c r="E42" s="56">
        <v>14.6</v>
      </c>
      <c r="F42" s="56">
        <v>756.3</v>
      </c>
      <c r="G42" s="56">
        <v>23.7</v>
      </c>
      <c r="H42" s="56">
        <v>2</v>
      </c>
      <c r="I42" s="58">
        <v>288</v>
      </c>
      <c r="J42" s="58">
        <v>62</v>
      </c>
      <c r="K42" s="58"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8.75" customHeight="1" x14ac:dyDescent="0.3">
      <c r="A43" s="11"/>
      <c r="B43" s="235" t="s">
        <v>117</v>
      </c>
      <c r="C43" s="235"/>
      <c r="D43" s="235"/>
      <c r="E43" s="61"/>
      <c r="F43" s="61"/>
      <c r="G43" s="61"/>
      <c r="H43" s="61"/>
      <c r="I43" s="61"/>
      <c r="J43" s="61"/>
      <c r="K43" s="6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3">
      <c r="A44" s="11"/>
      <c r="B44" s="12"/>
      <c r="C44" s="12"/>
      <c r="D44" s="13"/>
      <c r="E44" s="55"/>
      <c r="F44" s="55"/>
      <c r="G44" s="55"/>
      <c r="H44" s="55"/>
      <c r="I44" s="55"/>
      <c r="J44" s="55"/>
      <c r="K44" s="55"/>
      <c r="L44" s="5"/>
      <c r="M44" s="127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3">
      <c r="A45" s="14"/>
      <c r="B45" s="15"/>
      <c r="C45" s="15"/>
      <c r="D45" s="16"/>
      <c r="E45" s="60"/>
      <c r="F45" s="60"/>
      <c r="G45" s="60"/>
      <c r="H45" s="60"/>
      <c r="I45" s="60"/>
      <c r="J45" s="60"/>
      <c r="K45" s="6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22.5" customHeight="1" x14ac:dyDescent="0.3">
      <c r="A46" s="244" t="s">
        <v>128</v>
      </c>
      <c r="B46" s="244"/>
      <c r="C46" s="244"/>
      <c r="D46" s="244"/>
      <c r="E46" s="56">
        <v>0</v>
      </c>
      <c r="F46" s="56">
        <v>0</v>
      </c>
      <c r="G46" s="56">
        <v>0</v>
      </c>
      <c r="H46" s="56">
        <v>0</v>
      </c>
      <c r="I46" s="56">
        <v>2079.9</v>
      </c>
      <c r="J46" s="56">
        <v>938.4</v>
      </c>
      <c r="K46" s="56">
        <v>4.7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6.95" customHeight="1" x14ac:dyDescent="0.3">
      <c r="A47" s="19"/>
      <c r="B47" s="245" t="s">
        <v>117</v>
      </c>
      <c r="C47" s="245"/>
      <c r="D47" s="245"/>
      <c r="E47" s="54"/>
      <c r="F47" s="54"/>
      <c r="G47" s="54"/>
      <c r="H47" s="54"/>
      <c r="I47" s="54"/>
      <c r="J47" s="133"/>
      <c r="K47" s="5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6.95" customHeight="1" x14ac:dyDescent="0.3">
      <c r="A48" s="19"/>
      <c r="B48" s="20"/>
      <c r="C48" s="20"/>
      <c r="D48" s="21"/>
      <c r="E48" s="55"/>
      <c r="F48" s="55"/>
      <c r="G48" s="55"/>
      <c r="H48" s="55"/>
      <c r="I48" s="55"/>
      <c r="J48" s="55"/>
      <c r="K48" s="5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6.95" customHeight="1" thickBot="1" x14ac:dyDescent="0.35">
      <c r="A49" s="19"/>
      <c r="B49" s="73"/>
      <c r="C49" s="73"/>
      <c r="D49" s="74"/>
      <c r="E49" s="54"/>
      <c r="F49" s="54"/>
      <c r="G49" s="54"/>
      <c r="H49" s="54"/>
      <c r="I49" s="54"/>
      <c r="J49" s="54"/>
      <c r="K49" s="5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0" customHeight="1" thickTop="1" thickBot="1" x14ac:dyDescent="0.35">
      <c r="A50" s="246" t="s">
        <v>130</v>
      </c>
      <c r="B50" s="246"/>
      <c r="C50" s="246"/>
      <c r="D50" s="246"/>
      <c r="E50" s="53">
        <f t="shared" ref="E50:K50" si="1">E7+E22+E35+E39+E42+E46+E32</f>
        <v>6660.2999999999993</v>
      </c>
      <c r="F50" s="138">
        <f t="shared" si="1"/>
        <v>6773.5999999999995</v>
      </c>
      <c r="G50" s="53">
        <f t="shared" si="1"/>
        <v>822.1</v>
      </c>
      <c r="H50" s="53">
        <f t="shared" si="1"/>
        <v>220.29999999999998</v>
      </c>
      <c r="I50" s="138">
        <f t="shared" si="1"/>
        <v>4689.5</v>
      </c>
      <c r="J50" s="53">
        <f t="shared" si="1"/>
        <v>2393.4999999999995</v>
      </c>
      <c r="K50" s="53">
        <f t="shared" si="1"/>
        <v>70</v>
      </c>
      <c r="L50" s="5"/>
      <c r="M50" s="5"/>
      <c r="N50" s="22"/>
      <c r="O50" s="5"/>
      <c r="P50" s="5"/>
      <c r="Q50" s="5"/>
      <c r="R50" s="5"/>
      <c r="S50" s="5"/>
      <c r="T50" s="5"/>
      <c r="U50" s="5"/>
      <c r="V50" s="5"/>
    </row>
    <row r="51" spans="1:22" ht="18.75" customHeight="1" thickTop="1" x14ac:dyDescent="0.3">
      <c r="A51" s="6"/>
      <c r="B51" s="6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81.599999999999994" customHeight="1" x14ac:dyDescent="0.3">
      <c r="A52" s="247" t="s">
        <v>131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</sheetData>
  <mergeCells count="30">
    <mergeCell ref="B36:D36"/>
    <mergeCell ref="A46:D46"/>
    <mergeCell ref="B47:D47"/>
    <mergeCell ref="A50:D50"/>
    <mergeCell ref="A52:K52"/>
    <mergeCell ref="A39:D39"/>
    <mergeCell ref="B40:D40"/>
    <mergeCell ref="A42:D42"/>
    <mergeCell ref="B43:D43"/>
    <mergeCell ref="B25:D25"/>
    <mergeCell ref="A28:D28"/>
    <mergeCell ref="B29:D29"/>
    <mergeCell ref="A35:D35"/>
    <mergeCell ref="A32:D32"/>
    <mergeCell ref="B33:D33"/>
    <mergeCell ref="A18:D18"/>
    <mergeCell ref="B19:D19"/>
    <mergeCell ref="A22:D22"/>
    <mergeCell ref="B23:D23"/>
    <mergeCell ref="A24:D24"/>
    <mergeCell ref="A7:D7"/>
    <mergeCell ref="A8:D8"/>
    <mergeCell ref="B9:D9"/>
    <mergeCell ref="A14:D14"/>
    <mergeCell ref="B15:D15"/>
    <mergeCell ref="F1:K1"/>
    <mergeCell ref="A3:K3"/>
    <mergeCell ref="A4:K4"/>
    <mergeCell ref="J5:K5"/>
    <mergeCell ref="A6:D6"/>
  </mergeCells>
  <printOptions horizontalCentered="1"/>
  <pageMargins left="0.78740157480314965" right="0.39370078740157483" top="0.78740157480314965" bottom="0.39370078740157483" header="0" footer="0"/>
  <pageSetup paperSize="9" scale="61" firstPageNumber="0" fitToHeight="5" orientation="portrait" horizontalDpi="300" verticalDpi="300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7"/>
  <sheetViews>
    <sheetView view="pageBreakPreview" topLeftCell="A53" zoomScale="80" zoomScaleNormal="60" zoomScaleSheetLayoutView="80" zoomScalePageLayoutView="75" workbookViewId="0">
      <selection activeCell="F13" sqref="F13"/>
    </sheetView>
  </sheetViews>
  <sheetFormatPr defaultRowHeight="13.2" x14ac:dyDescent="0.25"/>
  <cols>
    <col min="1" max="1" width="61.6640625"/>
    <col min="2" max="2" width="18.44140625"/>
    <col min="3" max="3" width="16.6640625"/>
    <col min="4" max="4" width="15.6640625"/>
    <col min="5" max="5" width="19.5546875"/>
    <col min="6" max="6" width="21.5546875"/>
    <col min="7" max="7" width="20"/>
    <col min="8" max="8" width="22.33203125"/>
    <col min="9" max="9" width="24.33203125"/>
    <col min="10" max="1025" width="8.5546875"/>
  </cols>
  <sheetData>
    <row r="1" spans="1:23" ht="15.6" x14ac:dyDescent="0.3">
      <c r="A1" s="2"/>
      <c r="B1" s="2"/>
      <c r="C1" s="2"/>
      <c r="D1" s="2"/>
      <c r="E1" s="2"/>
      <c r="F1" s="23"/>
      <c r="G1" s="23"/>
      <c r="H1" s="23"/>
      <c r="I1" s="24" t="s">
        <v>132</v>
      </c>
      <c r="J1" s="23"/>
    </row>
    <row r="2" spans="1:23" ht="45.75" customHeight="1" x14ac:dyDescent="0.25">
      <c r="A2" s="248" t="s">
        <v>133</v>
      </c>
      <c r="B2" s="248"/>
      <c r="C2" s="248"/>
      <c r="D2" s="248"/>
      <c r="E2" s="248"/>
      <c r="F2" s="248"/>
      <c r="G2" s="248"/>
      <c r="H2" s="248"/>
      <c r="I2" s="248"/>
    </row>
    <row r="3" spans="1:23" ht="21" customHeight="1" x14ac:dyDescent="0.25">
      <c r="A3" s="249" t="s">
        <v>134</v>
      </c>
      <c r="B3" s="249"/>
      <c r="C3" s="249"/>
      <c r="D3" s="249"/>
      <c r="E3" s="249"/>
      <c r="F3" s="249"/>
      <c r="G3" s="249"/>
      <c r="H3" s="249"/>
      <c r="I3" s="249"/>
    </row>
    <row r="4" spans="1:23" ht="21" customHeight="1" x14ac:dyDescent="0.3">
      <c r="A4" s="2"/>
      <c r="B4" s="25"/>
      <c r="C4" s="2"/>
      <c r="D4" s="2"/>
      <c r="E4" s="2"/>
      <c r="F4" s="2"/>
      <c r="G4" s="2"/>
      <c r="H4" s="2"/>
      <c r="I4" s="2"/>
    </row>
    <row r="5" spans="1:23" ht="37.5" customHeight="1" x14ac:dyDescent="0.3">
      <c r="A5" s="250" t="s">
        <v>135</v>
      </c>
      <c r="B5" s="251" t="s">
        <v>136</v>
      </c>
      <c r="C5" s="250" t="s">
        <v>137</v>
      </c>
      <c r="D5" s="250"/>
      <c r="E5" s="250"/>
      <c r="F5" s="250" t="s">
        <v>138</v>
      </c>
      <c r="G5" s="250" t="s">
        <v>139</v>
      </c>
      <c r="H5" s="250"/>
      <c r="I5" s="250" t="s">
        <v>140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.75" customHeight="1" x14ac:dyDescent="0.3">
      <c r="A6" s="250"/>
      <c r="B6" s="251"/>
      <c r="C6" s="250"/>
      <c r="D6" s="250"/>
      <c r="E6" s="250"/>
      <c r="F6" s="250"/>
      <c r="G6" s="250" t="s">
        <v>141</v>
      </c>
      <c r="H6" s="250" t="s">
        <v>142</v>
      </c>
      <c r="I6" s="25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3.5" customHeight="1" x14ac:dyDescent="0.3">
      <c r="A7" s="250"/>
      <c r="B7" s="251"/>
      <c r="C7" s="250"/>
      <c r="D7" s="250"/>
      <c r="E7" s="250"/>
      <c r="F7" s="250"/>
      <c r="G7" s="250"/>
      <c r="H7" s="250"/>
      <c r="I7" s="25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6.8" x14ac:dyDescent="0.3">
      <c r="A8" s="250"/>
      <c r="B8" s="251"/>
      <c r="C8" s="196" t="s">
        <v>3</v>
      </c>
      <c r="D8" s="196" t="s">
        <v>143</v>
      </c>
      <c r="E8" s="196" t="s">
        <v>144</v>
      </c>
      <c r="F8" s="250"/>
      <c r="G8" s="250"/>
      <c r="H8" s="250"/>
      <c r="I8" s="25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31.2" x14ac:dyDescent="0.3">
      <c r="A9" s="27" t="s">
        <v>145</v>
      </c>
      <c r="B9" s="28" t="s">
        <v>146</v>
      </c>
      <c r="C9" s="29">
        <v>1</v>
      </c>
      <c r="D9" s="29">
        <v>2</v>
      </c>
      <c r="E9" s="29">
        <v>3</v>
      </c>
      <c r="F9" s="29">
        <v>4</v>
      </c>
      <c r="G9" s="27">
        <v>5</v>
      </c>
      <c r="H9" s="27">
        <v>6</v>
      </c>
      <c r="I9" s="29" t="s">
        <v>147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5.6" x14ac:dyDescent="0.3">
      <c r="A10" s="254" t="s">
        <v>148</v>
      </c>
      <c r="B10" s="254"/>
      <c r="C10" s="254"/>
      <c r="D10" s="254"/>
      <c r="E10" s="254"/>
      <c r="F10" s="254"/>
      <c r="G10" s="254"/>
      <c r="H10" s="254"/>
      <c r="I10" s="254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.75" customHeight="1" x14ac:dyDescent="0.25">
      <c r="A11" s="255" t="s">
        <v>149</v>
      </c>
      <c r="B11" s="255"/>
      <c r="C11" s="255"/>
      <c r="D11" s="255"/>
      <c r="E11" s="255"/>
      <c r="F11" s="255"/>
      <c r="G11" s="255"/>
      <c r="H11" s="255"/>
      <c r="I11" s="255"/>
    </row>
    <row r="12" spans="1:23" ht="21.75" customHeight="1" x14ac:dyDescent="0.25">
      <c r="A12" s="32" t="s">
        <v>150</v>
      </c>
      <c r="B12" s="33" t="s">
        <v>151</v>
      </c>
      <c r="C12" s="197"/>
      <c r="D12" s="197"/>
      <c r="E12" s="197"/>
      <c r="F12" s="64"/>
      <c r="G12" s="197"/>
      <c r="H12" s="197"/>
      <c r="I12" s="34"/>
    </row>
    <row r="13" spans="1:23" ht="18.75" customHeight="1" x14ac:dyDescent="0.25">
      <c r="A13" s="32" t="s">
        <v>152</v>
      </c>
      <c r="B13" s="33" t="s">
        <v>153</v>
      </c>
      <c r="C13" s="197"/>
      <c r="D13" s="197"/>
      <c r="E13" s="197"/>
      <c r="F13" s="64"/>
      <c r="G13" s="197"/>
      <c r="H13" s="197"/>
      <c r="I13" s="34"/>
    </row>
    <row r="14" spans="1:23" s="162" customFormat="1" ht="18.75" customHeight="1" x14ac:dyDescent="0.25">
      <c r="A14" s="35" t="s">
        <v>154</v>
      </c>
      <c r="B14" s="36" t="s">
        <v>155</v>
      </c>
      <c r="C14" s="197" t="s">
        <v>156</v>
      </c>
      <c r="D14" s="197">
        <v>5713.2</v>
      </c>
      <c r="E14" s="197">
        <v>6190.5</v>
      </c>
      <c r="F14" s="64">
        <v>465.9</v>
      </c>
      <c r="G14" s="10">
        <f>D14*F14</f>
        <v>2661779.88</v>
      </c>
      <c r="H14" s="10">
        <f>E14*F14</f>
        <v>2884153.9499999997</v>
      </c>
      <c r="I14" s="38">
        <f>G14/H14*100</f>
        <v>92.289798885388905</v>
      </c>
    </row>
    <row r="15" spans="1:23" ht="18.75" customHeight="1" x14ac:dyDescent="0.25">
      <c r="A15" s="32" t="s">
        <v>240</v>
      </c>
      <c r="B15" s="33" t="s">
        <v>241</v>
      </c>
      <c r="C15" s="197"/>
      <c r="D15" s="197"/>
      <c r="E15" s="197"/>
      <c r="F15" s="64"/>
      <c r="G15" s="120"/>
      <c r="H15" s="121"/>
      <c r="I15" s="38"/>
    </row>
    <row r="16" spans="1:23" ht="18.75" customHeight="1" x14ac:dyDescent="0.25">
      <c r="A16" s="96" t="s">
        <v>242</v>
      </c>
      <c r="B16" s="87" t="s">
        <v>243</v>
      </c>
      <c r="C16" s="80" t="s">
        <v>156</v>
      </c>
      <c r="D16" s="80"/>
      <c r="E16" s="80"/>
      <c r="F16" s="97">
        <v>2263.3000000000002</v>
      </c>
      <c r="G16" s="98">
        <f t="shared" ref="G16:G17" si="0">D16*F16</f>
        <v>0</v>
      </c>
      <c r="H16" s="198">
        <f t="shared" ref="H16:H17" si="1">E16*F16</f>
        <v>0</v>
      </c>
      <c r="I16" s="77" t="e">
        <f t="shared" ref="I16:I18" si="2">G16/H16*100</f>
        <v>#DIV/0!</v>
      </c>
    </row>
    <row r="17" spans="1:9" ht="18.75" customHeight="1" x14ac:dyDescent="0.25">
      <c r="A17" s="93" t="s">
        <v>244</v>
      </c>
      <c r="B17" s="94" t="s">
        <v>245</v>
      </c>
      <c r="C17" s="79" t="s">
        <v>156</v>
      </c>
      <c r="D17" s="79"/>
      <c r="E17" s="79"/>
      <c r="F17" s="95">
        <v>2263.3000000000002</v>
      </c>
      <c r="G17" s="101">
        <f t="shared" si="0"/>
        <v>0</v>
      </c>
      <c r="H17" s="199">
        <f t="shared" si="1"/>
        <v>0</v>
      </c>
      <c r="I17" s="76" t="e">
        <f t="shared" si="2"/>
        <v>#DIV/0!</v>
      </c>
    </row>
    <row r="18" spans="1:9" ht="15.6" x14ac:dyDescent="0.25">
      <c r="A18" s="32" t="s">
        <v>157</v>
      </c>
      <c r="B18" s="33" t="s">
        <v>158</v>
      </c>
      <c r="C18" s="197"/>
      <c r="D18" s="197"/>
      <c r="E18" s="197"/>
      <c r="F18" s="64"/>
      <c r="G18" s="10"/>
      <c r="H18" s="10"/>
      <c r="I18" s="38" t="e">
        <f t="shared" si="2"/>
        <v>#DIV/0!</v>
      </c>
    </row>
    <row r="19" spans="1:9" ht="33.75" customHeight="1" x14ac:dyDescent="0.25">
      <c r="A19" s="96" t="s">
        <v>159</v>
      </c>
      <c r="B19" s="87" t="s">
        <v>160</v>
      </c>
      <c r="C19" s="80" t="s">
        <v>156</v>
      </c>
      <c r="D19" s="80"/>
      <c r="E19" s="80"/>
      <c r="F19" s="97">
        <v>2280</v>
      </c>
      <c r="G19" s="98">
        <f t="shared" ref="G19:G25" si="3">D19*F19</f>
        <v>0</v>
      </c>
      <c r="H19" s="98">
        <f t="shared" ref="H19:H25" si="4">E19*F19</f>
        <v>0</v>
      </c>
      <c r="I19" s="77" t="e">
        <f t="shared" ref="I19:I25" si="5">G19/H19*100</f>
        <v>#DIV/0!</v>
      </c>
    </row>
    <row r="20" spans="1:9" ht="15.6" x14ac:dyDescent="0.25">
      <c r="A20" s="100" t="s">
        <v>161</v>
      </c>
      <c r="B20" s="89" t="s">
        <v>162</v>
      </c>
      <c r="C20" s="91" t="s">
        <v>163</v>
      </c>
      <c r="D20" s="91"/>
      <c r="E20" s="91"/>
      <c r="F20" s="90">
        <v>245.95</v>
      </c>
      <c r="G20" s="201">
        <f t="shared" si="3"/>
        <v>0</v>
      </c>
      <c r="H20" s="201">
        <f t="shared" si="4"/>
        <v>0</v>
      </c>
      <c r="I20" s="78" t="e">
        <f t="shared" si="5"/>
        <v>#DIV/0!</v>
      </c>
    </row>
    <row r="21" spans="1:9" ht="15.6" x14ac:dyDescent="0.25">
      <c r="A21" s="100" t="s">
        <v>164</v>
      </c>
      <c r="B21" s="89" t="s">
        <v>165</v>
      </c>
      <c r="C21" s="91" t="s">
        <v>163</v>
      </c>
      <c r="D21" s="91"/>
      <c r="E21" s="91"/>
      <c r="F21" s="90">
        <v>77.53</v>
      </c>
      <c r="G21" s="200">
        <f t="shared" si="3"/>
        <v>0</v>
      </c>
      <c r="H21" s="200">
        <f t="shared" si="4"/>
        <v>0</v>
      </c>
      <c r="I21" s="78" t="e">
        <f t="shared" si="5"/>
        <v>#DIV/0!</v>
      </c>
    </row>
    <row r="22" spans="1:9" ht="15.6" x14ac:dyDescent="0.25">
      <c r="A22" s="100" t="s">
        <v>166</v>
      </c>
      <c r="B22" s="89" t="s">
        <v>167</v>
      </c>
      <c r="C22" s="91" t="s">
        <v>163</v>
      </c>
      <c r="D22" s="91"/>
      <c r="E22" s="91"/>
      <c r="F22" s="90">
        <v>324.39999999999998</v>
      </c>
      <c r="G22" s="201">
        <f t="shared" si="3"/>
        <v>0</v>
      </c>
      <c r="H22" s="201">
        <f t="shared" si="4"/>
        <v>0</v>
      </c>
      <c r="I22" s="78" t="e">
        <f t="shared" si="5"/>
        <v>#DIV/0!</v>
      </c>
    </row>
    <row r="23" spans="1:9" ht="15.6" x14ac:dyDescent="0.25">
      <c r="A23" s="100" t="s">
        <v>168</v>
      </c>
      <c r="B23" s="89" t="s">
        <v>169</v>
      </c>
      <c r="C23" s="91" t="s">
        <v>163</v>
      </c>
      <c r="D23" s="91"/>
      <c r="E23" s="91"/>
      <c r="F23" s="90">
        <v>301.42</v>
      </c>
      <c r="G23" s="202">
        <f t="shared" si="3"/>
        <v>0</v>
      </c>
      <c r="H23" s="202">
        <f t="shared" si="4"/>
        <v>0</v>
      </c>
      <c r="I23" s="78" t="e">
        <f t="shared" si="5"/>
        <v>#DIV/0!</v>
      </c>
    </row>
    <row r="24" spans="1:9" ht="15.6" x14ac:dyDescent="0.25">
      <c r="A24" s="100" t="s">
        <v>170</v>
      </c>
      <c r="B24" s="89" t="s">
        <v>171</v>
      </c>
      <c r="C24" s="91" t="s">
        <v>163</v>
      </c>
      <c r="D24" s="91"/>
      <c r="E24" s="91"/>
      <c r="F24" s="90">
        <v>222.7</v>
      </c>
      <c r="G24" s="202">
        <f t="shared" si="3"/>
        <v>0</v>
      </c>
      <c r="H24" s="202">
        <f t="shared" si="4"/>
        <v>0</v>
      </c>
      <c r="I24" s="78" t="e">
        <f t="shared" si="5"/>
        <v>#DIV/0!</v>
      </c>
    </row>
    <row r="25" spans="1:9" ht="15.6" x14ac:dyDescent="0.25">
      <c r="A25" s="93" t="s">
        <v>172</v>
      </c>
      <c r="B25" s="94" t="s">
        <v>173</v>
      </c>
      <c r="C25" s="79" t="s">
        <v>163</v>
      </c>
      <c r="D25" s="79"/>
      <c r="E25" s="79"/>
      <c r="F25" s="99">
        <v>168.3</v>
      </c>
      <c r="G25" s="199">
        <f t="shared" si="3"/>
        <v>0</v>
      </c>
      <c r="H25" s="199">
        <f t="shared" si="4"/>
        <v>0</v>
      </c>
      <c r="I25" s="76" t="e">
        <f t="shared" si="5"/>
        <v>#DIV/0!</v>
      </c>
    </row>
    <row r="26" spans="1:9" ht="15.6" x14ac:dyDescent="0.25">
      <c r="A26" s="32" t="s">
        <v>174</v>
      </c>
      <c r="B26" s="33"/>
      <c r="C26" s="195" t="s">
        <v>175</v>
      </c>
      <c r="D26" s="195" t="s">
        <v>175</v>
      </c>
      <c r="E26" s="195" t="s">
        <v>175</v>
      </c>
      <c r="F26" s="39" t="s">
        <v>175</v>
      </c>
      <c r="G26" s="9">
        <f>SUM(G13:G25)</f>
        <v>2661779.88</v>
      </c>
      <c r="H26" s="9">
        <f>SUM(H13:H25)</f>
        <v>2884153.9499999997</v>
      </c>
      <c r="I26" s="9">
        <f>G26/H26*100</f>
        <v>92.289798885388905</v>
      </c>
    </row>
    <row r="27" spans="1:9" ht="15.75" hidden="1" customHeight="1" x14ac:dyDescent="0.25">
      <c r="A27" s="255" t="s">
        <v>176</v>
      </c>
      <c r="B27" s="255"/>
      <c r="C27" s="255"/>
      <c r="D27" s="255"/>
      <c r="E27" s="255"/>
      <c r="F27" s="255"/>
      <c r="G27" s="255"/>
      <c r="H27" s="255"/>
      <c r="I27" s="255"/>
    </row>
    <row r="28" spans="1:9" ht="38.25" hidden="1" customHeight="1" x14ac:dyDescent="0.25">
      <c r="A28" s="37" t="s">
        <v>177</v>
      </c>
      <c r="B28" s="36" t="s">
        <v>178</v>
      </c>
      <c r="C28" s="37" t="s">
        <v>179</v>
      </c>
      <c r="D28" s="197"/>
      <c r="E28" s="197"/>
      <c r="F28" s="37">
        <v>1700.21</v>
      </c>
      <c r="G28" s="197"/>
      <c r="H28" s="197"/>
      <c r="I28" s="38" t="e">
        <f t="shared" ref="I28:I49" si="6">G28/H28*100</f>
        <v>#DIV/0!</v>
      </c>
    </row>
    <row r="29" spans="1:9" ht="32.25" hidden="1" customHeight="1" x14ac:dyDescent="0.25">
      <c r="A29" s="37" t="s">
        <v>180</v>
      </c>
      <c r="B29" s="36" t="s">
        <v>181</v>
      </c>
      <c r="C29" s="37" t="s">
        <v>179</v>
      </c>
      <c r="D29" s="197"/>
      <c r="E29" s="197"/>
      <c r="F29" s="37">
        <v>209.74</v>
      </c>
      <c r="G29" s="197"/>
      <c r="H29" s="197"/>
      <c r="I29" s="38" t="e">
        <f t="shared" si="6"/>
        <v>#DIV/0!</v>
      </c>
    </row>
    <row r="30" spans="1:9" ht="33.75" hidden="1" customHeight="1" x14ac:dyDescent="0.25">
      <c r="A30" s="37" t="s">
        <v>182</v>
      </c>
      <c r="B30" s="36" t="s">
        <v>183</v>
      </c>
      <c r="C30" s="37" t="s">
        <v>179</v>
      </c>
      <c r="D30" s="197"/>
      <c r="E30" s="197"/>
      <c r="F30" s="37">
        <v>282.60000000000002</v>
      </c>
      <c r="G30" s="197"/>
      <c r="H30" s="197"/>
      <c r="I30" s="38" t="e">
        <f t="shared" si="6"/>
        <v>#DIV/0!</v>
      </c>
    </row>
    <row r="31" spans="1:9" ht="36.75" hidden="1" customHeight="1" x14ac:dyDescent="0.25">
      <c r="A31" s="37" t="s">
        <v>184</v>
      </c>
      <c r="B31" s="36" t="s">
        <v>185</v>
      </c>
      <c r="C31" s="37" t="s">
        <v>186</v>
      </c>
      <c r="D31" s="197"/>
      <c r="E31" s="197"/>
      <c r="F31" s="37">
        <v>501.51</v>
      </c>
      <c r="G31" s="197"/>
      <c r="H31" s="197"/>
      <c r="I31" s="38" t="e">
        <f t="shared" si="6"/>
        <v>#DIV/0!</v>
      </c>
    </row>
    <row r="32" spans="1:9" ht="36.75" hidden="1" customHeight="1" x14ac:dyDescent="0.25">
      <c r="A32" s="37" t="s">
        <v>187</v>
      </c>
      <c r="B32" s="36" t="s">
        <v>188</v>
      </c>
      <c r="C32" s="37" t="s">
        <v>186</v>
      </c>
      <c r="D32" s="197"/>
      <c r="E32" s="197"/>
      <c r="F32" s="37">
        <v>444.92</v>
      </c>
      <c r="G32" s="197"/>
      <c r="H32" s="197"/>
      <c r="I32" s="38" t="e">
        <f t="shared" si="6"/>
        <v>#DIV/0!</v>
      </c>
    </row>
    <row r="33" spans="1:9" ht="33.75" hidden="1" customHeight="1" x14ac:dyDescent="0.25">
      <c r="A33" s="37" t="s">
        <v>189</v>
      </c>
      <c r="B33" s="36" t="s">
        <v>190</v>
      </c>
      <c r="C33" s="37" t="s">
        <v>186</v>
      </c>
      <c r="D33" s="197"/>
      <c r="E33" s="197"/>
      <c r="F33" s="37">
        <v>945.2</v>
      </c>
      <c r="G33" s="197"/>
      <c r="H33" s="197"/>
      <c r="I33" s="38" t="e">
        <f t="shared" si="6"/>
        <v>#DIV/0!</v>
      </c>
    </row>
    <row r="34" spans="1:9" ht="31.5" hidden="1" customHeight="1" x14ac:dyDescent="0.25">
      <c r="A34" s="37" t="s">
        <v>191</v>
      </c>
      <c r="B34" s="36" t="s">
        <v>192</v>
      </c>
      <c r="C34" s="37" t="s">
        <v>186</v>
      </c>
      <c r="D34" s="197"/>
      <c r="E34" s="197"/>
      <c r="F34" s="37">
        <v>401.7</v>
      </c>
      <c r="G34" s="197"/>
      <c r="H34" s="197"/>
      <c r="I34" s="38" t="e">
        <f t="shared" si="6"/>
        <v>#DIV/0!</v>
      </c>
    </row>
    <row r="35" spans="1:9" ht="21" customHeight="1" x14ac:dyDescent="0.25">
      <c r="A35" s="256" t="s">
        <v>249</v>
      </c>
      <c r="B35" s="256"/>
      <c r="C35" s="256"/>
      <c r="D35" s="256"/>
      <c r="E35" s="256"/>
      <c r="F35" s="256"/>
      <c r="G35" s="256"/>
      <c r="H35" s="256"/>
      <c r="I35" s="256"/>
    </row>
    <row r="36" spans="1:9" ht="31.5" customHeight="1" x14ac:dyDescent="0.25">
      <c r="A36" s="32" t="s">
        <v>250</v>
      </c>
      <c r="B36" s="33" t="s">
        <v>251</v>
      </c>
      <c r="C36" s="37"/>
      <c r="D36" s="197"/>
      <c r="E36" s="197"/>
      <c r="F36" s="37"/>
      <c r="G36" s="197"/>
      <c r="H36" s="197"/>
      <c r="I36" s="38"/>
    </row>
    <row r="37" spans="1:9" ht="31.5" customHeight="1" x14ac:dyDescent="0.25">
      <c r="A37" s="103" t="s">
        <v>265</v>
      </c>
      <c r="B37" s="87" t="s">
        <v>252</v>
      </c>
      <c r="C37" s="80" t="s">
        <v>253</v>
      </c>
      <c r="D37" s="80"/>
      <c r="E37" s="80"/>
      <c r="F37" s="104">
        <v>2504.7399999999998</v>
      </c>
      <c r="G37" s="98">
        <f t="shared" ref="G37:G39" si="7">D37*F37</f>
        <v>0</v>
      </c>
      <c r="H37" s="98">
        <f t="shared" ref="H37:H39" si="8">E37*F37</f>
        <v>0</v>
      </c>
      <c r="I37" s="77" t="e">
        <f t="shared" ref="I37:I39" si="9">G37/H37*100</f>
        <v>#DIV/0!</v>
      </c>
    </row>
    <row r="38" spans="1:9" ht="31.5" customHeight="1" x14ac:dyDescent="0.25">
      <c r="A38" s="100" t="s">
        <v>254</v>
      </c>
      <c r="B38" s="89" t="s">
        <v>255</v>
      </c>
      <c r="C38" s="91" t="s">
        <v>202</v>
      </c>
      <c r="D38" s="91"/>
      <c r="E38" s="91"/>
      <c r="F38" s="105">
        <v>14.39</v>
      </c>
      <c r="G38" s="200">
        <f t="shared" si="7"/>
        <v>0</v>
      </c>
      <c r="H38" s="201">
        <f t="shared" si="8"/>
        <v>0</v>
      </c>
      <c r="I38" s="85" t="e">
        <f t="shared" si="9"/>
        <v>#DIV/0!</v>
      </c>
    </row>
    <row r="39" spans="1:9" ht="53.25" customHeight="1" x14ac:dyDescent="0.25">
      <c r="A39" s="93" t="s">
        <v>256</v>
      </c>
      <c r="B39" s="94" t="s">
        <v>257</v>
      </c>
      <c r="C39" s="79" t="s">
        <v>202</v>
      </c>
      <c r="D39" s="79"/>
      <c r="E39" s="79"/>
      <c r="F39" s="102">
        <v>38.64</v>
      </c>
      <c r="G39" s="101">
        <f t="shared" si="7"/>
        <v>0</v>
      </c>
      <c r="H39" s="199">
        <f t="shared" si="8"/>
        <v>0</v>
      </c>
      <c r="I39" s="113" t="e">
        <f t="shared" si="9"/>
        <v>#DIV/0!</v>
      </c>
    </row>
    <row r="40" spans="1:9" ht="19.5" customHeight="1" x14ac:dyDescent="0.25">
      <c r="A40" s="32" t="s">
        <v>174</v>
      </c>
      <c r="B40" s="36"/>
      <c r="C40" s="197"/>
      <c r="D40" s="197"/>
      <c r="E40" s="197"/>
      <c r="F40" s="92"/>
      <c r="G40" s="9">
        <f>SUM(G37:G39)</f>
        <v>0</v>
      </c>
      <c r="H40" s="9">
        <f>SUM(H37:H39)</f>
        <v>0</v>
      </c>
      <c r="I40" s="9" t="e">
        <f>G40/H40*100</f>
        <v>#DIV/0!</v>
      </c>
    </row>
    <row r="41" spans="1:9" ht="18" customHeight="1" x14ac:dyDescent="0.25">
      <c r="A41" s="256" t="s">
        <v>247</v>
      </c>
      <c r="B41" s="256"/>
      <c r="C41" s="256"/>
      <c r="D41" s="256"/>
      <c r="E41" s="256"/>
      <c r="F41" s="256"/>
      <c r="G41" s="256"/>
      <c r="H41" s="256"/>
      <c r="I41" s="256"/>
    </row>
    <row r="42" spans="1:9" ht="31.5" customHeight="1" x14ac:dyDescent="0.25">
      <c r="A42" s="96" t="s">
        <v>234</v>
      </c>
      <c r="B42" s="87" t="s">
        <v>178</v>
      </c>
      <c r="C42" s="88" t="s">
        <v>179</v>
      </c>
      <c r="D42" s="80"/>
      <c r="E42" s="80"/>
      <c r="F42" s="88">
        <v>1700.21</v>
      </c>
      <c r="G42" s="198">
        <f t="shared" ref="G42:G47" si="10">D42*F42</f>
        <v>0</v>
      </c>
      <c r="H42" s="198">
        <f t="shared" ref="H42:H47" si="11">E42*F42</f>
        <v>0</v>
      </c>
      <c r="I42" s="77" t="e">
        <f t="shared" ref="I42:I48" si="12">G42/H42*100</f>
        <v>#DIV/0!</v>
      </c>
    </row>
    <row r="43" spans="1:9" ht="52.5" customHeight="1" x14ac:dyDescent="0.25">
      <c r="A43" s="100" t="s">
        <v>235</v>
      </c>
      <c r="B43" s="89" t="s">
        <v>181</v>
      </c>
      <c r="C43" s="90" t="s">
        <v>179</v>
      </c>
      <c r="D43" s="91"/>
      <c r="E43" s="91"/>
      <c r="F43" s="90">
        <v>209.74</v>
      </c>
      <c r="G43" s="200">
        <f t="shared" si="10"/>
        <v>0</v>
      </c>
      <c r="H43" s="202">
        <f t="shared" si="11"/>
        <v>0</v>
      </c>
      <c r="I43" s="78" t="e">
        <f t="shared" si="12"/>
        <v>#DIV/0!</v>
      </c>
    </row>
    <row r="44" spans="1:9" ht="31.5" customHeight="1" x14ac:dyDescent="0.25">
      <c r="A44" s="100" t="s">
        <v>236</v>
      </c>
      <c r="B44" s="89" t="s">
        <v>183</v>
      </c>
      <c r="C44" s="90" t="s">
        <v>179</v>
      </c>
      <c r="D44" s="91"/>
      <c r="E44" s="91"/>
      <c r="F44" s="90">
        <v>282.60000000000002</v>
      </c>
      <c r="G44" s="200">
        <f t="shared" si="10"/>
        <v>0</v>
      </c>
      <c r="H44" s="202">
        <f t="shared" si="11"/>
        <v>0</v>
      </c>
      <c r="I44" s="78" t="e">
        <f t="shared" si="12"/>
        <v>#DIV/0!</v>
      </c>
    </row>
    <row r="45" spans="1:9" ht="31.5" customHeight="1" x14ac:dyDescent="0.25">
      <c r="A45" s="106" t="s">
        <v>237</v>
      </c>
      <c r="B45" s="107" t="s">
        <v>185</v>
      </c>
      <c r="C45" s="66" t="s">
        <v>186</v>
      </c>
      <c r="D45" s="108"/>
      <c r="E45" s="108"/>
      <c r="F45" s="66">
        <v>501.51</v>
      </c>
      <c r="G45" s="201">
        <f t="shared" si="10"/>
        <v>0</v>
      </c>
      <c r="H45" s="202">
        <f t="shared" si="11"/>
        <v>0</v>
      </c>
      <c r="I45" s="85" t="e">
        <f t="shared" si="12"/>
        <v>#DIV/0!</v>
      </c>
    </row>
    <row r="46" spans="1:9" ht="31.5" customHeight="1" x14ac:dyDescent="0.25">
      <c r="A46" s="100" t="s">
        <v>238</v>
      </c>
      <c r="B46" s="89" t="s">
        <v>188</v>
      </c>
      <c r="C46" s="90" t="s">
        <v>186</v>
      </c>
      <c r="D46" s="91"/>
      <c r="E46" s="91"/>
      <c r="F46" s="90">
        <v>444.92</v>
      </c>
      <c r="G46" s="202">
        <f t="shared" si="10"/>
        <v>0</v>
      </c>
      <c r="H46" s="202">
        <f t="shared" si="11"/>
        <v>0</v>
      </c>
      <c r="I46" s="78" t="e">
        <f t="shared" si="12"/>
        <v>#DIV/0!</v>
      </c>
    </row>
    <row r="47" spans="1:9" ht="31.5" customHeight="1" x14ac:dyDescent="0.25">
      <c r="A47" s="100" t="s">
        <v>263</v>
      </c>
      <c r="B47" s="89" t="s">
        <v>190</v>
      </c>
      <c r="C47" s="90" t="s">
        <v>186</v>
      </c>
      <c r="D47" s="91"/>
      <c r="E47" s="91"/>
      <c r="F47" s="90">
        <v>945.2</v>
      </c>
      <c r="G47" s="202">
        <f t="shared" si="10"/>
        <v>0</v>
      </c>
      <c r="H47" s="202">
        <f t="shared" si="11"/>
        <v>0</v>
      </c>
      <c r="I47" s="78" t="e">
        <f t="shared" si="12"/>
        <v>#DIV/0!</v>
      </c>
    </row>
    <row r="48" spans="1:9" ht="31.5" customHeight="1" x14ac:dyDescent="0.25">
      <c r="A48" s="93" t="s">
        <v>239</v>
      </c>
      <c r="B48" s="107" t="s">
        <v>192</v>
      </c>
      <c r="C48" s="99" t="s">
        <v>186</v>
      </c>
      <c r="D48" s="79">
        <v>19.3</v>
      </c>
      <c r="E48" s="79">
        <v>20.3</v>
      </c>
      <c r="F48" s="99">
        <v>401.7</v>
      </c>
      <c r="G48" s="199">
        <f>D48*F48</f>
        <v>7752.81</v>
      </c>
      <c r="H48" s="199">
        <f>E48*F48</f>
        <v>8154.51</v>
      </c>
      <c r="I48" s="76">
        <f t="shared" si="12"/>
        <v>95.073891625615772</v>
      </c>
    </row>
    <row r="49" spans="1:9" ht="23.25" customHeight="1" x14ac:dyDescent="0.25">
      <c r="A49" s="32" t="s">
        <v>174</v>
      </c>
      <c r="B49" s="215" t="s">
        <v>175</v>
      </c>
      <c r="C49" s="195" t="s">
        <v>175</v>
      </c>
      <c r="D49" s="195" t="s">
        <v>175</v>
      </c>
      <c r="E49" s="195" t="s">
        <v>175</v>
      </c>
      <c r="F49" s="39" t="s">
        <v>175</v>
      </c>
      <c r="G49" s="9">
        <f>SUM(G42:G48)</f>
        <v>7752.81</v>
      </c>
      <c r="H49" s="9">
        <f>SUM(H42:H48)</f>
        <v>8154.51</v>
      </c>
      <c r="I49" s="38">
        <f t="shared" si="6"/>
        <v>95.073891625615772</v>
      </c>
    </row>
    <row r="50" spans="1:9" ht="36" customHeight="1" x14ac:dyDescent="0.25">
      <c r="A50" s="32" t="s">
        <v>193</v>
      </c>
      <c r="B50" s="40" t="s">
        <v>175</v>
      </c>
      <c r="C50" s="195" t="s">
        <v>175</v>
      </c>
      <c r="D50" s="195" t="s">
        <v>175</v>
      </c>
      <c r="E50" s="195" t="s">
        <v>175</v>
      </c>
      <c r="F50" s="195" t="s">
        <v>175</v>
      </c>
      <c r="G50" s="9">
        <f>G26+G49</f>
        <v>2669532.69</v>
      </c>
      <c r="H50" s="9">
        <f>H26+H49</f>
        <v>2892308.4599999995</v>
      </c>
      <c r="I50" s="9">
        <f>G50/H50*100</f>
        <v>92.297648294400815</v>
      </c>
    </row>
    <row r="51" spans="1:9" ht="15.75" customHeight="1" x14ac:dyDescent="0.25">
      <c r="A51" s="255" t="s">
        <v>13</v>
      </c>
      <c r="B51" s="255"/>
      <c r="C51" s="255"/>
      <c r="D51" s="255"/>
      <c r="E51" s="255"/>
      <c r="F51" s="255"/>
      <c r="G51" s="255"/>
      <c r="H51" s="255"/>
      <c r="I51" s="255"/>
    </row>
    <row r="52" spans="1:9" s="137" customFormat="1" ht="31.2" x14ac:dyDescent="0.25">
      <c r="A52" s="163" t="s">
        <v>270</v>
      </c>
      <c r="B52" s="164" t="s">
        <v>194</v>
      </c>
      <c r="C52" s="165" t="s">
        <v>195</v>
      </c>
      <c r="D52" s="166">
        <v>36.799999999999997</v>
      </c>
      <c r="E52" s="166">
        <v>35.799999999999997</v>
      </c>
      <c r="F52" s="165">
        <v>1340.39</v>
      </c>
      <c r="G52" s="204">
        <f t="shared" ref="G52:G54" si="13">D52*F52</f>
        <v>49326.351999999999</v>
      </c>
      <c r="H52" s="204">
        <f t="shared" ref="H52:H54" si="14">E52*F52</f>
        <v>47985.962</v>
      </c>
      <c r="I52" s="167">
        <f>G52/H52*100</f>
        <v>102.79329608938548</v>
      </c>
    </row>
    <row r="53" spans="1:9" ht="38.25" customHeight="1" x14ac:dyDescent="0.25">
      <c r="A53" s="111" t="s">
        <v>196</v>
      </c>
      <c r="B53" s="89" t="s">
        <v>197</v>
      </c>
      <c r="C53" s="90" t="s">
        <v>195</v>
      </c>
      <c r="D53" s="91"/>
      <c r="E53" s="91"/>
      <c r="F53" s="90">
        <v>925.47</v>
      </c>
      <c r="G53" s="200">
        <f t="shared" si="13"/>
        <v>0</v>
      </c>
      <c r="H53" s="202">
        <f t="shared" si="14"/>
        <v>0</v>
      </c>
      <c r="I53" s="112" t="e">
        <f>G53/H53*100</f>
        <v>#DIV/0!</v>
      </c>
    </row>
    <row r="54" spans="1:9" ht="24.75" customHeight="1" x14ac:dyDescent="0.25">
      <c r="A54" s="109" t="s">
        <v>198</v>
      </c>
      <c r="B54" s="94" t="s">
        <v>199</v>
      </c>
      <c r="C54" s="99" t="s">
        <v>195</v>
      </c>
      <c r="D54" s="79"/>
      <c r="E54" s="79"/>
      <c r="F54" s="99">
        <v>252.33</v>
      </c>
      <c r="G54" s="101">
        <f t="shared" si="13"/>
        <v>0</v>
      </c>
      <c r="H54" s="199">
        <f t="shared" si="14"/>
        <v>0</v>
      </c>
      <c r="I54" s="110" t="e">
        <f>G54/H54*100</f>
        <v>#DIV/0!</v>
      </c>
    </row>
    <row r="55" spans="1:9" ht="15.6" x14ac:dyDescent="0.25">
      <c r="A55" s="32" t="s">
        <v>174</v>
      </c>
      <c r="B55" s="33" t="s">
        <v>175</v>
      </c>
      <c r="C55" s="195" t="s">
        <v>175</v>
      </c>
      <c r="D55" s="195" t="s">
        <v>175</v>
      </c>
      <c r="E55" s="195" t="s">
        <v>175</v>
      </c>
      <c r="F55" s="39" t="s">
        <v>175</v>
      </c>
      <c r="G55" s="9">
        <f>SUM(G52:G54)</f>
        <v>49326.351999999999</v>
      </c>
      <c r="H55" s="9">
        <f>SUM(H52:H54)</f>
        <v>47985.962</v>
      </c>
      <c r="I55" s="41">
        <f>G55/H55*100</f>
        <v>102.79329608938548</v>
      </c>
    </row>
    <row r="56" spans="1:9" ht="15.75" customHeight="1" x14ac:dyDescent="0.25">
      <c r="A56" s="255" t="s">
        <v>200</v>
      </c>
      <c r="B56" s="255"/>
      <c r="C56" s="255"/>
      <c r="D56" s="255"/>
      <c r="E56" s="255"/>
      <c r="F56" s="255"/>
      <c r="G56" s="255"/>
      <c r="H56" s="255"/>
      <c r="I56" s="255"/>
    </row>
    <row r="57" spans="1:9" ht="15.6" x14ac:dyDescent="0.25">
      <c r="A57" s="81" t="s">
        <v>201</v>
      </c>
      <c r="B57" s="82"/>
      <c r="C57" s="83" t="s">
        <v>202</v>
      </c>
      <c r="D57" s="168">
        <v>92180</v>
      </c>
      <c r="E57" s="168">
        <v>85912</v>
      </c>
      <c r="F57" s="86">
        <v>109.5</v>
      </c>
      <c r="G57" s="83">
        <f t="shared" ref="G57:G62" si="15">D57*F57</f>
        <v>10093710</v>
      </c>
      <c r="H57" s="83">
        <f t="shared" ref="H57:H62" si="16">E57*F57</f>
        <v>9407364</v>
      </c>
      <c r="I57" s="84">
        <f t="shared" ref="I57:I63" si="17">G57/H57*100</f>
        <v>107.29583760126641</v>
      </c>
    </row>
    <row r="58" spans="1:9" ht="15.6" x14ac:dyDescent="0.25">
      <c r="A58" s="100" t="s">
        <v>203</v>
      </c>
      <c r="B58" s="207"/>
      <c r="C58" s="91" t="s">
        <v>202</v>
      </c>
      <c r="D58" s="209">
        <v>431.5</v>
      </c>
      <c r="E58" s="211">
        <v>529</v>
      </c>
      <c r="F58" s="212">
        <v>315.2</v>
      </c>
      <c r="G58" s="213">
        <f t="shared" si="15"/>
        <v>136008.79999999999</v>
      </c>
      <c r="H58" s="213">
        <f t="shared" si="16"/>
        <v>166740.79999999999</v>
      </c>
      <c r="I58" s="214">
        <f t="shared" si="17"/>
        <v>81.56899810964083</v>
      </c>
    </row>
    <row r="59" spans="1:9" ht="15.6" x14ac:dyDescent="0.25">
      <c r="A59" s="106" t="s">
        <v>204</v>
      </c>
      <c r="B59" s="207"/>
      <c r="C59" s="91" t="s">
        <v>202</v>
      </c>
      <c r="D59" s="209">
        <v>317.3</v>
      </c>
      <c r="E59" s="211">
        <v>141</v>
      </c>
      <c r="F59" s="90">
        <v>444</v>
      </c>
      <c r="G59" s="200">
        <f t="shared" si="15"/>
        <v>140881.20000000001</v>
      </c>
      <c r="H59" s="91">
        <f t="shared" si="16"/>
        <v>62604</v>
      </c>
      <c r="I59" s="78">
        <f t="shared" si="17"/>
        <v>225.03546099290782</v>
      </c>
    </row>
    <row r="60" spans="1:9" ht="15.6" x14ac:dyDescent="0.25">
      <c r="A60" s="206" t="s">
        <v>205</v>
      </c>
      <c r="B60" s="89"/>
      <c r="C60" s="108" t="s">
        <v>202</v>
      </c>
      <c r="D60" s="91">
        <v>288</v>
      </c>
      <c r="E60" s="202">
        <v>359.3</v>
      </c>
      <c r="F60" s="66">
        <v>1500</v>
      </c>
      <c r="G60" s="201">
        <f t="shared" si="15"/>
        <v>432000</v>
      </c>
      <c r="H60" s="200">
        <f t="shared" si="16"/>
        <v>538950</v>
      </c>
      <c r="I60" s="78">
        <f t="shared" si="17"/>
        <v>80.155858613971603</v>
      </c>
    </row>
    <row r="61" spans="1:9" ht="15.6" x14ac:dyDescent="0.25">
      <c r="A61" s="205" t="s">
        <v>206</v>
      </c>
      <c r="B61" s="208"/>
      <c r="C61" s="91" t="s">
        <v>202</v>
      </c>
      <c r="D61" s="210">
        <v>1446</v>
      </c>
      <c r="E61" s="91">
        <v>2727.9</v>
      </c>
      <c r="F61" s="90">
        <v>296.3</v>
      </c>
      <c r="G61" s="202">
        <f t="shared" si="15"/>
        <v>428449.8</v>
      </c>
      <c r="H61" s="201">
        <f t="shared" si="16"/>
        <v>808276.77</v>
      </c>
      <c r="I61" s="203">
        <f t="shared" si="17"/>
        <v>53.007808204113047</v>
      </c>
    </row>
    <row r="62" spans="1:9" ht="15.6" x14ac:dyDescent="0.25">
      <c r="A62" s="93" t="s">
        <v>207</v>
      </c>
      <c r="B62" s="94"/>
      <c r="C62" s="79" t="s">
        <v>208</v>
      </c>
      <c r="D62" s="119"/>
      <c r="E62" s="119"/>
      <c r="F62" s="99">
        <v>90.8</v>
      </c>
      <c r="G62" s="199">
        <f t="shared" si="15"/>
        <v>0</v>
      </c>
      <c r="H62" s="199">
        <f t="shared" si="16"/>
        <v>0</v>
      </c>
      <c r="I62" s="76" t="e">
        <f t="shared" si="17"/>
        <v>#DIV/0!</v>
      </c>
    </row>
    <row r="63" spans="1:9" ht="15.6" x14ac:dyDescent="0.25">
      <c r="A63" s="32" t="s">
        <v>174</v>
      </c>
      <c r="B63" s="33" t="s">
        <v>175</v>
      </c>
      <c r="C63" s="195" t="s">
        <v>175</v>
      </c>
      <c r="D63" s="195" t="s">
        <v>175</v>
      </c>
      <c r="E63" s="195" t="s">
        <v>175</v>
      </c>
      <c r="F63" s="39" t="s">
        <v>175</v>
      </c>
      <c r="G63" s="9">
        <f>SUM(G57:G62)</f>
        <v>11231049.800000001</v>
      </c>
      <c r="H63" s="9">
        <f>SUM(H57:H62)</f>
        <v>10983935.57</v>
      </c>
      <c r="I63" s="9">
        <f t="shared" si="17"/>
        <v>102.24977858277806</v>
      </c>
    </row>
    <row r="64" spans="1:9" ht="15.6" x14ac:dyDescent="0.3">
      <c r="A64" s="2"/>
      <c r="B64" s="25"/>
      <c r="C64" s="2"/>
      <c r="D64" s="2"/>
      <c r="E64" s="2"/>
      <c r="F64" s="2"/>
      <c r="G64" s="2"/>
      <c r="H64" s="2"/>
      <c r="I64" s="2"/>
    </row>
    <row r="65" spans="1:9" ht="15.6" x14ac:dyDescent="0.3">
      <c r="A65" s="252" t="s">
        <v>209</v>
      </c>
      <c r="B65" s="252"/>
      <c r="C65" s="252"/>
      <c r="D65" s="252"/>
      <c r="E65" s="252"/>
      <c r="F65" s="252"/>
      <c r="G65" s="42"/>
      <c r="H65" s="42"/>
      <c r="I65" s="42"/>
    </row>
    <row r="66" spans="1:9" ht="15.6" x14ac:dyDescent="0.3">
      <c r="A66" s="42" t="s">
        <v>210</v>
      </c>
      <c r="B66" s="43"/>
      <c r="C66" s="42"/>
      <c r="D66" s="42"/>
      <c r="E66" s="42"/>
      <c r="F66" s="42"/>
      <c r="G66" s="42"/>
      <c r="H66" s="42"/>
      <c r="I66" s="42"/>
    </row>
    <row r="67" spans="1:9" ht="17.25" customHeight="1" x14ac:dyDescent="0.25">
      <c r="A67" s="253" t="s">
        <v>211</v>
      </c>
      <c r="B67" s="253"/>
      <c r="C67" s="253"/>
      <c r="D67" s="253"/>
      <c r="E67" s="253"/>
      <c r="F67" s="253"/>
      <c r="G67" s="253"/>
      <c r="H67" s="253"/>
      <c r="I67" s="253"/>
    </row>
  </sheetData>
  <mergeCells count="19">
    <mergeCell ref="A65:F65"/>
    <mergeCell ref="A67:I67"/>
    <mergeCell ref="A10:I10"/>
    <mergeCell ref="A11:I11"/>
    <mergeCell ref="A27:I27"/>
    <mergeCell ref="A51:I51"/>
    <mergeCell ref="A56:I56"/>
    <mergeCell ref="A41:I41"/>
    <mergeCell ref="A35:I35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59055118110236227" right="0.59055118110236227" top="0.78740157480314965" bottom="0.39370078740157483" header="0" footer="0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0"/>
  <sheetViews>
    <sheetView view="pageBreakPreview" zoomScale="75" zoomScaleNormal="100" zoomScalePageLayoutView="75" workbookViewId="0">
      <selection activeCell="C16" sqref="C16"/>
    </sheetView>
  </sheetViews>
  <sheetFormatPr defaultRowHeight="13.2" x14ac:dyDescent="0.25"/>
  <cols>
    <col min="1" max="1" width="4.88671875"/>
    <col min="2" max="2" width="36.44140625"/>
    <col min="3" max="3" width="36.44140625" customWidth="1"/>
    <col min="4" max="4" width="32.109375" customWidth="1"/>
    <col min="5" max="5" width="17.5546875"/>
    <col min="6" max="6" width="16.44140625"/>
    <col min="7" max="7" width="19"/>
    <col min="8" max="8" width="22.44140625"/>
    <col min="9" max="1025" width="8.5546875"/>
  </cols>
  <sheetData>
    <row r="1" spans="1:9" ht="19.5" customHeight="1" x14ac:dyDescent="0.3">
      <c r="A1" s="2"/>
      <c r="B1" s="2"/>
      <c r="C1" s="2"/>
      <c r="D1" s="2"/>
      <c r="E1" s="2"/>
      <c r="F1" s="2"/>
      <c r="G1" s="44"/>
      <c r="H1" s="45" t="s">
        <v>212</v>
      </c>
      <c r="I1" s="46"/>
    </row>
    <row r="2" spans="1:9" ht="21" customHeight="1" x14ac:dyDescent="0.25">
      <c r="A2" s="47"/>
      <c r="B2" s="47"/>
      <c r="C2" s="47"/>
      <c r="D2" s="47"/>
      <c r="E2" s="47"/>
      <c r="F2" s="47"/>
      <c r="G2" s="47"/>
      <c r="H2" s="47"/>
    </row>
    <row r="3" spans="1:9" ht="25.5" customHeight="1" x14ac:dyDescent="0.25">
      <c r="A3" s="257" t="s">
        <v>213</v>
      </c>
      <c r="B3" s="257"/>
      <c r="C3" s="257"/>
      <c r="D3" s="257"/>
      <c r="E3" s="257"/>
      <c r="F3" s="257"/>
      <c r="G3" s="257"/>
      <c r="H3" s="257"/>
    </row>
    <row r="4" spans="1:9" ht="21.75" customHeight="1" x14ac:dyDescent="0.25">
      <c r="A4" s="257" t="s">
        <v>214</v>
      </c>
      <c r="B4" s="257"/>
      <c r="C4" s="257"/>
      <c r="D4" s="257"/>
      <c r="E4" s="257"/>
      <c r="F4" s="257"/>
      <c r="G4" s="257"/>
      <c r="H4" s="257"/>
    </row>
    <row r="5" spans="1:9" ht="18" customHeight="1" x14ac:dyDescent="0.25">
      <c r="A5" s="48"/>
      <c r="B5" s="48"/>
      <c r="C5" s="48"/>
      <c r="D5" s="49"/>
      <c r="E5" s="49"/>
      <c r="F5" s="49"/>
      <c r="G5" s="49"/>
      <c r="H5" s="47"/>
    </row>
    <row r="6" spans="1:9" ht="97.5" customHeight="1" x14ac:dyDescent="0.25">
      <c r="A6" s="31" t="s">
        <v>215</v>
      </c>
      <c r="B6" s="31" t="s">
        <v>216</v>
      </c>
      <c r="C6" s="31" t="s">
        <v>217</v>
      </c>
      <c r="D6" s="31" t="s">
        <v>218</v>
      </c>
      <c r="E6" s="52" t="s">
        <v>226</v>
      </c>
      <c r="F6" s="31" t="s">
        <v>219</v>
      </c>
      <c r="G6" s="31" t="s">
        <v>220</v>
      </c>
      <c r="H6" s="31" t="s">
        <v>221</v>
      </c>
    </row>
    <row r="7" spans="1:9" ht="88.2" customHeight="1" x14ac:dyDescent="0.25">
      <c r="A7" s="258" t="s">
        <v>222</v>
      </c>
      <c r="B7" s="50"/>
      <c r="C7" s="123"/>
      <c r="D7" s="35"/>
      <c r="E7" s="37"/>
      <c r="F7" s="122"/>
      <c r="G7" s="122"/>
      <c r="H7" s="122"/>
    </row>
    <row r="8" spans="1:9" ht="18" hidden="1" customHeight="1" x14ac:dyDescent="0.25">
      <c r="A8" s="258"/>
      <c r="B8" s="51"/>
      <c r="C8" s="259" t="s">
        <v>223</v>
      </c>
      <c r="D8" s="35"/>
      <c r="E8" s="122"/>
      <c r="F8" s="122"/>
      <c r="G8" s="122"/>
      <c r="H8" s="122"/>
    </row>
    <row r="9" spans="1:9" ht="16.5" hidden="1" customHeight="1" x14ac:dyDescent="0.25">
      <c r="A9" s="258"/>
      <c r="B9" s="51"/>
      <c r="C9" s="259"/>
      <c r="D9" s="35"/>
      <c r="E9" s="122"/>
      <c r="F9" s="122"/>
      <c r="G9" s="122"/>
      <c r="H9" s="122"/>
    </row>
    <row r="10" spans="1:9" ht="22.5" customHeight="1" x14ac:dyDescent="0.25">
      <c r="A10" s="260" t="s">
        <v>174</v>
      </c>
      <c r="B10" s="260"/>
      <c r="C10" s="260"/>
      <c r="D10" s="260"/>
      <c r="E10" s="30"/>
      <c r="F10" s="30">
        <f>SUM(F7:F9)</f>
        <v>0</v>
      </c>
      <c r="G10" s="30">
        <f>SUM(G7:G9)</f>
        <v>0</v>
      </c>
      <c r="H10" s="30"/>
    </row>
  </sheetData>
  <mergeCells count="5">
    <mergeCell ref="A3:H3"/>
    <mergeCell ref="A4:H4"/>
    <mergeCell ref="A7:A9"/>
    <mergeCell ref="C8:C9"/>
    <mergeCell ref="A10:D10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Кисенко ОС</cp:lastModifiedBy>
  <cp:revision>5</cp:revision>
  <cp:lastPrinted>2022-04-15T05:23:00Z</cp:lastPrinted>
  <dcterms:created xsi:type="dcterms:W3CDTF">2006-03-06T08:26:24Z</dcterms:created>
  <dcterms:modified xsi:type="dcterms:W3CDTF">2022-04-15T06:11:09Z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